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.sharepoint.com/teams/czu-inlsrr5y0n3stnak-Pprava/Sdilene dokumenty/Příprava/01_Grantová soutěž/Návraty na ČZU_k revizím HK/"/>
    </mc:Choice>
  </mc:AlternateContent>
  <xr:revisionPtr revIDLastSave="0" documentId="8_{DD27B659-A093-4B12-B543-B45F62CB9622}" xr6:coauthVersionLast="47" xr6:coauthVersionMax="47" xr10:uidLastSave="{00000000-0000-0000-0000-000000000000}"/>
  <workbookProtection workbookAlgorithmName="SHA-512" workbookHashValue="nbOhFk9/CG0Sb+xQvLS+oWHps347z58QJd/WE0qbN6W/mlroLE8mHM/zjV+x8RLi2KjBK6J2LIf35q1UO141lw==" workbookSaltValue="nR2U8LunZ1kMMfjIUjIEQA==" workbookSpinCount="100000" lockStructure="1"/>
  <bookViews>
    <workbookView xWindow="28680" yWindow="-120" windowWidth="29040" windowHeight="17520" tabRatio="776" firstSheet="2" activeTab="2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J65" i="3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K16" i="3"/>
  <c r="J56" i="3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sharedStrings.xml><?xml version="1.0" encoding="utf-8"?>
<sst xmlns="http://schemas.openxmlformats.org/spreadsheetml/2006/main" count="439" uniqueCount="352">
  <si>
    <t>KALKULAČKA AKTIVITA 3_ŽÁDOST O NÁVRATOVÝ GRANT</t>
  </si>
  <si>
    <t>ZÁKLADNÍ INFORMACE PRO PRÁCI S KALKULAČKOU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</si>
  <si>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</si>
  <si>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t>POSTUP PRO VYPLNĚNÍ A POUŽÍVÁNÍ JEDNOTLIVÝCH LISTŮ</t>
  </si>
  <si>
    <t>1.</t>
  </si>
  <si>
    <t>List "Úvod"</t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</si>
  <si>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</si>
  <si>
    <t>2.</t>
  </si>
  <si>
    <t xml:space="preserve">List "Rozpočet návratového grantu"
</t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</si>
  <si>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měsíc),
Na základě vyplněných údajů dochází k výpočtu odhadovaných nákladů na návratový grant a ke stanovení hodnot indikátorů.</t>
    </r>
  </si>
  <si>
    <t>PRODUKTIVNÍ HODINY
(relevantní pro jednotkové náklady "Návratový grant - hlavní řešitel", "Mentor" a "Pomocný odborný tým pro realizaci návratového grantu")</t>
  </si>
  <si>
    <t>Odpracované hodiny/druh nepřítomnosti</t>
  </si>
  <si>
    <t>Vykazuje se jako produktivní hodina?</t>
  </si>
  <si>
    <t>Poznámka</t>
  </si>
  <si>
    <t>Dovolená</t>
  </si>
  <si>
    <t>NE</t>
  </si>
  <si>
    <t>Nepřítomnost bez mzdy/platu, resp. náhrady mzdy/platu (např. neplacené volno)</t>
  </si>
  <si>
    <t>Odpracované hodiny (tj. hodiny v nichž zaměstnanec přímo vykonával pro zaměstnavatele činnosti dle pracovněprávního vztahu)</t>
  </si>
  <si>
    <t>ANO</t>
  </si>
  <si>
    <t>Ošetřování člena rodiny</t>
  </si>
  <si>
    <t>Pracovní neschopnost do 14 dní (včetně)</t>
  </si>
  <si>
    <t>Pracovní neschopnost nad 14 dní</t>
  </si>
  <si>
    <t>Překážka v práci, za níž náleží zaměstnanci mzda/plat, popř. náhrada mzdy/platu hrazená zaměstnavatelem</t>
  </si>
  <si>
    <t>Včetně benefitů sjednaných v pracovní/kolektivní smlouvě (např. sick day), které se považují za výkon práce a započítávají se do plnění jednotky.</t>
  </si>
  <si>
    <t>Státní svátek neodpracovaný</t>
  </si>
  <si>
    <t>Státní svátek odpracovaný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</si>
  <si>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</si>
  <si>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Vědecké obory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</si>
  <si>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</si>
  <si>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</si>
  <si>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</si>
  <si>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</si>
  <si>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</si>
  <si>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</si>
  <si>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</si>
  <si>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</si>
  <si>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</si>
  <si>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</si>
  <si>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</si>
  <si>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</si>
  <si>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</si>
  <si>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</si>
  <si>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</si>
  <si>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</si>
  <si>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</si>
  <si>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</si>
  <si>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</si>
  <si>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Kalkulačka Aktivita 3_žádost o návratový grant</t>
  </si>
  <si>
    <t>Verze:</t>
  </si>
  <si>
    <t>4.0</t>
  </si>
  <si>
    <t>Název návratového grantu:</t>
  </si>
  <si>
    <t>pomocné výpočty (bude schováno)</t>
  </si>
  <si>
    <t>měsíc</t>
  </si>
  <si>
    <t>rok</t>
  </si>
  <si>
    <t>hodnota</t>
  </si>
  <si>
    <t>Žadatel o návratový grant:</t>
  </si>
  <si>
    <t>Zahájení realizace návratového grantu:</t>
  </si>
  <si>
    <t>Ukončení realizace návratového grantu:</t>
  </si>
  <si>
    <t>Registrační číslo projektu OP JAK, do kterého je návratový grant vykazován:</t>
  </si>
  <si>
    <t>Přehled jednotkových nákladů</t>
  </si>
  <si>
    <t>Návratový grant - hlavní řešitel</t>
  </si>
  <si>
    <t>Příspěvek na péči o dítě či osobu blízkou</t>
  </si>
  <si>
    <t>Mobilita hlavního řešitele návratového grantu</t>
  </si>
  <si>
    <t>Rozvoj vzdělávání hlavního řešitele návratového grantu</t>
  </si>
  <si>
    <t>Mentor</t>
  </si>
  <si>
    <t>Pomocný odborný tým pro realizaci návratového grantu</t>
  </si>
  <si>
    <t>Celkové způsobilé náklady návratového grantu</t>
  </si>
  <si>
    <t>Indikátory (plánované hodnoty):</t>
  </si>
  <si>
    <t>Počet udělených návratových grantů</t>
  </si>
  <si>
    <t>Počet přímo ovlivněných osob EFRR intervencí</t>
  </si>
  <si>
    <t>Mobility - počet výjezdů</t>
  </si>
  <si>
    <t>zpět na úvodní stránku</t>
  </si>
  <si>
    <t>Návratový grant:</t>
  </si>
  <si>
    <t>Částka alokovaná na návratový grant:</t>
  </si>
  <si>
    <t>Alokované prostředky</t>
  </si>
  <si>
    <t>Pozice</t>
  </si>
  <si>
    <t>Vědecký obor dle MSCA</t>
  </si>
  <si>
    <t>Úvazek</t>
  </si>
  <si>
    <t>Počet měsíců</t>
  </si>
  <si>
    <t>Sazba na jednu produktivní hodinu</t>
  </si>
  <si>
    <t>Minimální personální náklady ze sazby na jednu produktivní hodinu</t>
  </si>
  <si>
    <t>Počet produktivních hodin</t>
  </si>
  <si>
    <t>Celkem</t>
  </si>
  <si>
    <t>Indikátory</t>
  </si>
  <si>
    <t>doba trvání návratového grantu (12 - 36 měsíců)</t>
  </si>
  <si>
    <t>v Kč</t>
  </si>
  <si>
    <t>za celou dobu trvání návratového grantu</t>
  </si>
  <si>
    <t>vyberte ze seznamu</t>
  </si>
  <si>
    <t>úvazek za 1 kalendářní měsíc (0,5 - 1,0)</t>
  </si>
  <si>
    <t>za celou dobu trvání  návratového grantu</t>
  </si>
  <si>
    <t>hlavní řešitel (senior)</t>
  </si>
  <si>
    <t>Počet měsíců čerpání příspěvku</t>
  </si>
  <si>
    <t>Cena jednotky za měsíc</t>
  </si>
  <si>
    <t>Minimální personální náklady z ceny jednotky za jeden měsíc</t>
  </si>
  <si>
    <t>vyplňte počet měsíců (celé číslo); pokud hlavní řešitel čerpá např. příspěvek na dvě osoby po celou dobu návratového grantu v délce 12 měsíců, vyplní se hodnota 24</t>
  </si>
  <si>
    <t>Výjezd do země</t>
  </si>
  <si>
    <t>Počet měsíců mobility</t>
  </si>
  <si>
    <t>Cena jednotky mobility</t>
  </si>
  <si>
    <t>Počet pracovních dní (člověkodnů)</t>
  </si>
  <si>
    <t>Částka za mobilitu</t>
  </si>
  <si>
    <t>Indikátor</t>
  </si>
  <si>
    <t>1 - 6 (max. 6 měsíců v součtu za všechny mobility)</t>
  </si>
  <si>
    <t>za 1 člověkoden</t>
  </si>
  <si>
    <t>za celou dobu trvání mobility</t>
  </si>
  <si>
    <t>Rakousko</t>
  </si>
  <si>
    <t>Počet hodin vzdělávání</t>
  </si>
  <si>
    <t>Cena jednotky vzdělávání</t>
  </si>
  <si>
    <t>Částka za vzdělávání celkem</t>
  </si>
  <si>
    <t>doplňte počet hodin vzdělávání</t>
  </si>
  <si>
    <t>cena jedné hodiny vzdělávání</t>
  </si>
  <si>
    <t>-</t>
  </si>
  <si>
    <t>Počet osob</t>
  </si>
  <si>
    <t>doba zapojení mentora do návratového grantu v měsících</t>
  </si>
  <si>
    <t>průměrný úvazek mentora (mentorů) za 1 kalendářní měsíc (0,01 - 0,20)</t>
  </si>
  <si>
    <t>doplňte</t>
  </si>
  <si>
    <t>doba zapojení odborného týmu do realizace návratového grantu v měsících</t>
  </si>
  <si>
    <t>průměrný úvazek členů pomocného týmu za 1 kalendářní měsíc (0,01 - 2,00)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</si>
  <si>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</si>
  <si>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</si>
  <si>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</si>
  <si>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</si>
  <si>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</si>
  <si>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z toho minimální personální náklady</t>
  </si>
  <si>
    <t>Příspevek na péči</t>
  </si>
  <si>
    <t>Jednotkový náklad na vzdělávání hlavního řešitele (na min. 8 hod)</t>
  </si>
  <si>
    <t>Hlavní řešitel návratového grantu</t>
  </si>
  <si>
    <t>medián</t>
  </si>
  <si>
    <t>hlavní řešitel (junior)</t>
  </si>
  <si>
    <t>3Q</t>
  </si>
  <si>
    <t>x</t>
  </si>
  <si>
    <t xml:space="preserve">hlavní řešitel (Ph.D. student) </t>
  </si>
  <si>
    <t>Výzkumný pracovník (tým)</t>
  </si>
  <si>
    <t>žena</t>
  </si>
  <si>
    <t>Technický pracovník (tým)</t>
  </si>
  <si>
    <t>muž</t>
  </si>
  <si>
    <t>Zdroj dat: ISPV za rok 2024 (mzdová sféra)</t>
  </si>
  <si>
    <t>HM (6 812,- Kč + odvody za zaměstnavatele; čistého cca 5 000 Kč)</t>
  </si>
  <si>
    <t>nebinární</t>
  </si>
  <si>
    <t>Výjezdy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</si>
  <si>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</si>
  <si>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</si>
  <si>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</si>
  <si>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</si>
  <si>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</si>
  <si>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</si>
  <si>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</si>
  <si>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</si>
  <si>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</si>
  <si>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</si>
  <si>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</si>
  <si>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</si>
  <si>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</si>
  <si>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</si>
  <si>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</si>
  <si>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</si>
  <si>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</si>
  <si>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</si>
  <si>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Albánie</t>
  </si>
  <si>
    <t>1. SO</t>
  </si>
  <si>
    <t>Alžírsko</t>
  </si>
  <si>
    <t>2. SO</t>
  </si>
  <si>
    <t>Angola</t>
  </si>
  <si>
    <t>3. SO</t>
  </si>
  <si>
    <t>Argentina</t>
  </si>
  <si>
    <t>4. SO</t>
  </si>
  <si>
    <t>Arménie</t>
  </si>
  <si>
    <t>5. SO</t>
  </si>
  <si>
    <t>Austrálie</t>
  </si>
  <si>
    <t>6. SO</t>
  </si>
  <si>
    <t>Ázerbájdžán</t>
  </si>
  <si>
    <t>7. SO</t>
  </si>
  <si>
    <t>Bangladéš</t>
  </si>
  <si>
    <t>8. SO</t>
  </si>
  <si>
    <t>Barbados</t>
  </si>
  <si>
    <t>9. SO</t>
  </si>
  <si>
    <t>Belgie</t>
  </si>
  <si>
    <t>10. SO</t>
  </si>
  <si>
    <t>Belize</t>
  </si>
  <si>
    <t>11. SO</t>
  </si>
  <si>
    <t>Bělorusko</t>
  </si>
  <si>
    <t>12. SO</t>
  </si>
  <si>
    <t>Benin</t>
  </si>
  <si>
    <t>Bermudy</t>
  </si>
  <si>
    <t>Bolívie</t>
  </si>
  <si>
    <t>Bosna a Hercegovina</t>
  </si>
  <si>
    <t>Botswana</t>
  </si>
  <si>
    <t>Brazílie</t>
  </si>
  <si>
    <t>Bulharsko</t>
  </si>
  <si>
    <t>Burkina Faso</t>
  </si>
  <si>
    <t>Burundi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</si>
  <si>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</si>
  <si>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</si>
  <si>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</si>
  <si>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</si>
  <si>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</si>
  <si>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</si>
  <si>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</si>
  <si>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</si>
  <si>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</si>
  <si>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</si>
  <si>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</si>
  <si>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</si>
  <si>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</si>
  <si>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</si>
  <si>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Fidži</t>
  </si>
  <si>
    <t>Filipíny</t>
  </si>
  <si>
    <t>Finsko</t>
  </si>
  <si>
    <t>Francie</t>
  </si>
  <si>
    <t>Gabon</t>
  </si>
  <si>
    <t>Gambie</t>
  </si>
  <si>
    <t>Ghana</t>
  </si>
  <si>
    <t>Gruzie</t>
  </si>
  <si>
    <t>Guatemala</t>
  </si>
  <si>
    <t>Guinea</t>
  </si>
  <si>
    <t>Guinea-Bissau</t>
  </si>
  <si>
    <t>Guyana</t>
  </si>
  <si>
    <t>Haiti</t>
  </si>
  <si>
    <t>Honduras</t>
  </si>
  <si>
    <t>Hongkong</t>
  </si>
  <si>
    <t>Chile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</si>
  <si>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</si>
  <si>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</si>
  <si>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</si>
  <si>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</si>
  <si>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</si>
  <si>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</si>
  <si>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</si>
  <si>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</si>
  <si>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</si>
  <si>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</si>
  <si>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</si>
  <si>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</si>
  <si>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</si>
  <si>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</si>
  <si>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</si>
  <si>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</si>
  <si>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</si>
  <si>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</si>
  <si>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</si>
  <si>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</si>
  <si>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</si>
  <si>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</si>
  <si>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</si>
  <si>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</si>
  <si>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</si>
  <si>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</si>
  <si>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</si>
  <si>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</si>
  <si>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</si>
  <si>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</si>
  <si>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</si>
  <si>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</si>
  <si>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</si>
  <si>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</si>
  <si>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</si>
  <si>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</si>
  <si>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</si>
  <si>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</si>
  <si>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</si>
  <si>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</si>
  <si>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Malawi</t>
  </si>
  <si>
    <t>Mali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</si>
  <si>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</si>
  <si>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</si>
  <si>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</si>
  <si>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</si>
  <si>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</si>
  <si>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</si>
  <si>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</si>
  <si>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Myanmar</t>
  </si>
  <si>
    <t>Namibie</t>
  </si>
  <si>
    <t>Německo</t>
  </si>
  <si>
    <t>Nepál</t>
  </si>
  <si>
    <t>Niger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</si>
  <si>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</si>
  <si>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</si>
  <si>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</si>
  <si>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</si>
  <si>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</si>
  <si>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</si>
  <si>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</si>
  <si>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</si>
  <si>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Panama</t>
  </si>
  <si>
    <t>Papua-Nová Guinea</t>
  </si>
  <si>
    <t>Paraguay</t>
  </si>
  <si>
    <t>Peru</t>
  </si>
  <si>
    <t>Pobřeží slonoviny</t>
  </si>
  <si>
    <t>Polsko</t>
  </si>
  <si>
    <t>Portugalsko</t>
  </si>
  <si>
    <t>Republika Srbsko</t>
  </si>
  <si>
    <t>Rumunsko</t>
  </si>
  <si>
    <t>Rusko</t>
  </si>
  <si>
    <t>Rwanda</t>
  </si>
  <si>
    <t>Řecko</t>
  </si>
  <si>
    <t>Salvador</t>
  </si>
  <si>
    <t>Samoa</t>
  </si>
  <si>
    <t>Saúdská Arábie</t>
  </si>
  <si>
    <t>Senegal</t>
  </si>
  <si>
    <t>Sierra Leone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</si>
  <si>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</si>
  <si>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</si>
  <si>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</si>
  <si>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</si>
  <si>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</si>
  <si>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</si>
  <si>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</si>
  <si>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</si>
  <si>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</si>
  <si>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</si>
  <si>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</si>
  <si>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</si>
  <si>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</si>
  <si>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</si>
  <si>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</si>
  <si>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</si>
  <si>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</si>
  <si>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</si>
  <si>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</si>
  <si>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Tonga</t>
  </si>
  <si>
    <t>Trinidad a Tobago</t>
  </si>
  <si>
    <t>Tunisko</t>
  </si>
  <si>
    <t>Turecko</t>
  </si>
  <si>
    <t>Turkmenistán</t>
  </si>
  <si>
    <t>Uganda</t>
  </si>
  <si>
    <t>Ukrajina</t>
  </si>
  <si>
    <t>Uruguay</t>
  </si>
  <si>
    <t>USA</t>
  </si>
  <si>
    <t>Uzbekistán</t>
  </si>
  <si>
    <t>Vanuatu</t>
  </si>
  <si>
    <t>Velká Británie</t>
  </si>
  <si>
    <t>Venezuela</t>
  </si>
  <si>
    <t>Vietnam</t>
  </si>
  <si>
    <t>Východní Timor</t>
  </si>
  <si>
    <t>Zambie</t>
  </si>
  <si>
    <t>Zimbabwe</t>
  </si>
  <si>
    <t>skupina zemí 1</t>
  </si>
  <si>
    <t>skupina zemí 2</t>
  </si>
  <si>
    <t>skupina zemí 3</t>
  </si>
  <si>
    <t>Délka mobility (příjezdy)</t>
  </si>
  <si>
    <t>leden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</si>
  <si>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</si>
  <si>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</si>
  <si>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</si>
  <si>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</si>
  <si>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</si>
  <si>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</si>
  <si>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</si>
  <si>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</si>
  <si>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</si>
  <si>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</si>
  <si>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</si>
  <si>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1720 hodin - určená délka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</si>
</sst>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7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49" fillId="9" borderId="0" xfId="0" applyFont="1" applyFill="1" applyAlignment="1" applyProtection="1">
      <alignment wrapTex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22" fillId="2" borderId="9" xfId="1" applyFont="1" applyFill="1" applyBorder="1" applyAlignment="1" applyProtection="1">
      <alignment horizontal="left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right" wrapText="1"/>
      <protection hidden="1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0" fillId="8" borderId="12" xfId="0" applyNumberFormat="1" applyFill="1" applyBorder="1" applyAlignment="1">
      <alignment horizontal="right"/>
    </xf>
    <xf numFmtId="0" fontId="0" fillId="8" borderId="0" xfId="0" applyFill="1" applyAlignment="1" applyProtection="1">
      <protection hidden="1"/>
    </xf>
    <xf numFmtId="0" fontId="0" fillId="8" borderId="43" xfId="0" applyFill="1" applyBorder="1" applyAlignment="1" applyProtection="1">
      <protection hidden="1"/>
    </xf>
    <xf numFmtId="0" fontId="0" fillId="5" borderId="0" xfId="0" applyFill="1" applyAlignment="1" applyProtection="1">
      <protection hidden="1"/>
    </xf>
    <xf numFmtId="0" fontId="0" fillId="8" borderId="35" xfId="0" applyFill="1" applyBorder="1" applyAlignment="1" applyProtection="1">
      <protection hidden="1"/>
    </xf>
    <xf numFmtId="0" fontId="0" fillId="8" borderId="45" xfId="0" applyFill="1" applyBorder="1" applyAlignment="1" applyProtection="1">
      <protection hidden="1"/>
    </xf>
    <xf numFmtId="0" fontId="0" fillId="9" borderId="19" xfId="0" applyFill="1" applyBorder="1" applyAlignment="1" applyProtection="1">
      <protection hidden="1"/>
    </xf>
    <xf numFmtId="0" fontId="0" fillId="9" borderId="0" xfId="0" applyFill="1" applyAlignment="1" applyProtection="1">
      <protection hidden="1"/>
    </xf>
    <xf numFmtId="0" fontId="0" fillId="9" borderId="20" xfId="0" applyFill="1" applyBorder="1" applyAlignment="1" applyProtection="1">
      <protection hidden="1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519853</xdr:colOff>
      <xdr:row>1</xdr:row>
      <xdr:rowOff>55033</xdr:rowOff>
    </xdr:from>
    <xdr:to>
      <xdr:col>15</xdr:col>
      <xdr:colOff>376651</xdr:colOff>
      <xdr:row>4</xdr:row>
      <xdr:rowOff>70273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64E490-04A3-4D72-A7C1-A0994AC54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0" y="232833"/>
          <a:ext cx="4123998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68580</xdr:rowOff>
    </xdr:from>
    <xdr:to>
      <xdr:col>1</xdr:col>
      <xdr:colOff>611505</xdr:colOff>
      <xdr:row>0</xdr:row>
      <xdr:rowOff>626745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C55-7252-CFF9-1A51-9FC5E00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8580"/>
          <a:ext cx="554355" cy="558165"/>
        </a:xfrm>
        <a:prstGeom prst="rect">
          <a:avLst/>
        </a:prstGeom>
      </xdr:spPr>
    </xdr:pic>
    <xdr:clientData/>
  </xdr:twoCellAnchor>
  <xdr:twoCellAnchor>
    <xdr:from>
      <xdr:col>5</xdr:col>
      <xdr:colOff>536804</xdr:colOff>
      <xdr:row>0</xdr:row>
      <xdr:rowOff>144780</xdr:rowOff>
    </xdr:from>
    <xdr:to>
      <xdr:col>9</xdr:col>
      <xdr:colOff>38100</xdr:colOff>
      <xdr:row>0</xdr:row>
      <xdr:rowOff>510558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53FC85-5D9F-3E14-4958-73DE51A1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876" y="144780"/>
          <a:ext cx="2591193" cy="36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topLeftCell="D15" zoomScale="80" zoomScaleNormal="80" workbookViewId="0">
      <selection activeCell="D15" sqref="D15:Q15"/>
    </sheetView>
  </sheetViews>
  <sheetFormatPr defaultColWidth="8.7109375" defaultRowHeight="15"/>
  <cols>
    <col min="1" max="1" width="5.28515625" style="8" customWidth="1"/>
    <col min="2" max="2" width="7.7109375" style="8" customWidth="1"/>
    <col min="3" max="3" width="20.7109375" style="8" customWidth="1"/>
    <col min="4" max="15" width="8.7109375" style="8"/>
    <col min="16" max="16" width="54.5703125" style="8" customWidth="1"/>
    <col min="17" max="17" width="18.42578125" style="8" customWidth="1"/>
    <col min="18" max="16384" width="8.7109375" style="8"/>
  </cols>
  <sheetData>
    <row r="1" spans="1:22" s="21" customFormat="1" ht="14.25">
      <c r="B1" s="41"/>
      <c r="C1" s="39"/>
    </row>
    <row r="2" spans="1:22" s="21" customFormat="1" ht="14.25"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22" s="21" customFormat="1" ht="14.25"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22" s="21" customFormat="1" ht="14.25"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V4" s="22"/>
    </row>
    <row r="5" spans="1:22" s="21" customFormat="1" ht="14.25">
      <c r="V5" s="22"/>
    </row>
    <row r="6" spans="1:22" s="22" customFormat="1" ht="15.75" customHeight="1"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1"/>
      <c r="S6" s="21"/>
      <c r="T6" s="21"/>
      <c r="U6" s="21"/>
    </row>
    <row r="7" spans="1:22" s="22" customFormat="1" ht="7.5" customHeight="1">
      <c r="R7" s="21"/>
      <c r="S7" s="21"/>
      <c r="T7" s="21"/>
      <c r="U7" s="21"/>
    </row>
    <row r="8" spans="1:22" s="22" customFormat="1" ht="40.5">
      <c r="B8" s="202" t="s">
        <v>0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1"/>
      <c r="S8" s="21"/>
      <c r="T8" s="21"/>
      <c r="U8" s="21"/>
    </row>
    <row r="9" spans="1:22" s="22" customFormat="1" ht="20.65" customHeight="1"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1"/>
      <c r="S9" s="21"/>
      <c r="T9" s="21"/>
      <c r="U9" s="21"/>
    </row>
    <row r="10" spans="1:22" s="22" customFormat="1" ht="15" customHeight="1">
      <c r="B10" s="68"/>
      <c r="C10" s="23"/>
      <c r="R10" s="21"/>
      <c r="S10" s="21"/>
      <c r="T10" s="21"/>
      <c r="U10" s="21"/>
    </row>
    <row r="11" spans="1:22" s="22" customFormat="1" ht="23.1" customHeight="1">
      <c r="A11" s="21"/>
      <c r="B11" s="191" t="s">
        <v>1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3"/>
      <c r="R11" s="21"/>
      <c r="S11" s="21"/>
      <c r="T11" s="21"/>
      <c r="U11" s="21"/>
    </row>
    <row r="12" spans="1:22" s="21" customFormat="1" ht="301.5" customHeight="1">
      <c r="B12" s="204" t="s">
        <v>2</v>
      </c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V12" s="22"/>
    </row>
    <row r="13" spans="1:22" s="21" customFormat="1" ht="15" customHeight="1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0.25">
      <c r="B14" s="188" t="s">
        <v>3</v>
      </c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90"/>
    </row>
    <row r="15" spans="1:22" s="170" customFormat="1" ht="52.15" customHeight="1">
      <c r="A15" s="21"/>
      <c r="B15" s="27" t="s">
        <v>4</v>
      </c>
      <c r="C15" s="25" t="s">
        <v>5</v>
      </c>
      <c r="D15" s="197" t="s">
        <v>6</v>
      </c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</row>
    <row r="16" spans="1:22" s="170" customFormat="1" ht="241.9" customHeight="1">
      <c r="A16" s="21"/>
      <c r="B16" s="27" t="s">
        <v>7</v>
      </c>
      <c r="C16" s="26" t="s">
        <v>8</v>
      </c>
      <c r="D16" s="198" t="s">
        <v>9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</row>
    <row r="17" spans="1:17">
      <c r="A17" s="21"/>
    </row>
    <row r="18" spans="1:17" ht="60" customHeight="1">
      <c r="A18" s="21"/>
      <c r="B18" s="196" t="s">
        <v>10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3"/>
    </row>
    <row r="19" spans="1:17" ht="47.1" customHeight="1">
      <c r="A19" s="21"/>
      <c r="B19" s="194" t="s">
        <v>11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5" t="s">
        <v>12</v>
      </c>
      <c r="O19" s="199"/>
      <c r="P19" s="195" t="s">
        <v>13</v>
      </c>
      <c r="Q19" s="195"/>
    </row>
    <row r="20" spans="1:17" ht="15.6" customHeight="1">
      <c r="A20" s="21"/>
      <c r="B20" s="180" t="s">
        <v>14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1"/>
      <c r="N20" s="183" t="s">
        <v>15</v>
      </c>
      <c r="O20" s="184"/>
      <c r="P20" s="178"/>
      <c r="Q20" s="179"/>
    </row>
    <row r="21" spans="1:17" ht="15.6" customHeight="1">
      <c r="A21" s="21"/>
      <c r="B21" s="180" t="s">
        <v>16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1"/>
      <c r="N21" s="183" t="s">
        <v>15</v>
      </c>
      <c r="O21" s="184"/>
      <c r="P21" s="178"/>
      <c r="Q21" s="179"/>
    </row>
    <row r="22" spans="1:17" ht="15.6" customHeight="1">
      <c r="A22" s="21"/>
      <c r="B22" s="180" t="s">
        <v>17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1"/>
      <c r="N22" s="183" t="s">
        <v>18</v>
      </c>
      <c r="O22" s="184"/>
      <c r="P22" s="178"/>
      <c r="Q22" s="179"/>
    </row>
    <row r="23" spans="1:17" ht="15.6" customHeight="1">
      <c r="A23" s="21"/>
      <c r="B23" s="180" t="s">
        <v>19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1"/>
      <c r="N23" s="183" t="s">
        <v>15</v>
      </c>
      <c r="O23" s="184"/>
      <c r="P23" s="178"/>
      <c r="Q23" s="179"/>
    </row>
    <row r="24" spans="1:17" ht="15.6" customHeight="1">
      <c r="A24" s="21"/>
      <c r="B24" s="180" t="s">
        <v>20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1"/>
      <c r="N24" s="183" t="s">
        <v>18</v>
      </c>
      <c r="O24" s="184"/>
      <c r="P24" s="178"/>
      <c r="Q24" s="179"/>
    </row>
    <row r="25" spans="1:17" ht="15.6" customHeight="1">
      <c r="A25" s="21"/>
      <c r="B25" s="180" t="s">
        <v>21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1"/>
      <c r="N25" s="183" t="s">
        <v>15</v>
      </c>
      <c r="O25" s="184"/>
      <c r="P25" s="178"/>
      <c r="Q25" s="179"/>
    </row>
    <row r="26" spans="1:17" ht="32.1" customHeight="1">
      <c r="A26" s="21"/>
      <c r="B26" s="180" t="s">
        <v>22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1"/>
      <c r="N26" s="183" t="s">
        <v>18</v>
      </c>
      <c r="O26" s="184"/>
      <c r="P26" s="180" t="s">
        <v>23</v>
      </c>
      <c r="Q26" s="181"/>
    </row>
    <row r="27" spans="1:17" ht="15.6" customHeight="1">
      <c r="A27" s="21"/>
      <c r="B27" s="180" t="s">
        <v>24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1"/>
      <c r="N27" s="183" t="s">
        <v>15</v>
      </c>
      <c r="O27" s="184"/>
      <c r="P27" s="178"/>
      <c r="Q27" s="179"/>
    </row>
    <row r="28" spans="1:17" ht="102" customHeight="1">
      <c r="A28" s="21"/>
      <c r="B28" s="180" t="s">
        <v>25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1"/>
      <c r="N28" s="183" t="s">
        <v>18</v>
      </c>
      <c r="O28" s="184"/>
      <c r="P28" s="180" t="s">
        <v>26</v>
      </c>
      <c r="Q28" s="181"/>
    </row>
    <row r="29" spans="1:17" ht="15.6" customHeight="1">
      <c r="A29" s="22"/>
    </row>
    <row r="30" spans="1:17" ht="25.9" customHeight="1">
      <c r="A30" s="22"/>
      <c r="B30" s="185" t="s">
        <v>27</v>
      </c>
      <c r="C30" s="186"/>
      <c r="D30" s="186"/>
      <c r="E30" s="187"/>
      <c r="F30" s="171"/>
      <c r="G30" s="171"/>
      <c r="H30" s="171"/>
      <c r="I30" s="171"/>
      <c r="J30" s="171"/>
      <c r="K30" s="171"/>
      <c r="L30" s="171"/>
      <c r="M30" s="171"/>
    </row>
    <row r="31" spans="1:17" ht="15.6" customHeight="1">
      <c r="A31" s="22"/>
      <c r="B31" s="172" t="s">
        <v>28</v>
      </c>
      <c r="C31" s="311" t="s">
        <v>29</v>
      </c>
      <c r="D31" s="311"/>
      <c r="E31" s="312"/>
      <c r="F31" s="173"/>
      <c r="G31" s="173"/>
      <c r="H31" s="173"/>
      <c r="I31" s="173"/>
      <c r="J31" s="173"/>
      <c r="K31" s="173"/>
      <c r="L31" s="173"/>
      <c r="M31" s="173"/>
    </row>
    <row r="32" spans="1:17" ht="15" customHeight="1">
      <c r="A32" s="22"/>
      <c r="B32" s="172" t="s">
        <v>30</v>
      </c>
      <c r="C32" s="311" t="s">
        <v>31</v>
      </c>
      <c r="D32" s="311"/>
      <c r="E32" s="312"/>
      <c r="F32" s="313"/>
      <c r="G32" s="313"/>
      <c r="H32" s="313"/>
      <c r="I32" s="313"/>
      <c r="J32" s="313"/>
      <c r="K32" s="313"/>
      <c r="L32" s="313"/>
      <c r="M32" s="313"/>
    </row>
    <row r="33" spans="1:13">
      <c r="A33" s="22"/>
      <c r="B33" s="174" t="s">
        <v>32</v>
      </c>
      <c r="C33" s="311" t="s">
        <v>33</v>
      </c>
      <c r="D33" s="311"/>
      <c r="E33" s="312"/>
      <c r="F33" s="313"/>
      <c r="G33" s="313"/>
      <c r="H33" s="313"/>
      <c r="I33" s="313"/>
      <c r="J33" s="313"/>
      <c r="K33" s="313"/>
      <c r="L33" s="313"/>
      <c r="M33" s="313"/>
    </row>
    <row r="34" spans="1:13">
      <c r="B34" s="172" t="s">
        <v>34</v>
      </c>
      <c r="C34" s="311" t="s">
        <v>35</v>
      </c>
      <c r="D34" s="311"/>
      <c r="E34" s="312"/>
      <c r="F34" s="313"/>
      <c r="G34" s="313"/>
      <c r="H34" s="313"/>
      <c r="I34" s="313"/>
      <c r="J34" s="313"/>
      <c r="K34" s="313"/>
      <c r="L34" s="313"/>
      <c r="M34" s="313"/>
    </row>
    <row r="35" spans="1:13">
      <c r="B35" s="172" t="s">
        <v>36</v>
      </c>
      <c r="C35" s="311" t="s">
        <v>37</v>
      </c>
      <c r="D35" s="311"/>
      <c r="E35" s="312"/>
      <c r="F35" s="313"/>
      <c r="G35" s="313"/>
      <c r="H35" s="313"/>
      <c r="I35" s="313"/>
      <c r="J35" s="313"/>
      <c r="K35" s="313"/>
      <c r="L35" s="313"/>
      <c r="M35" s="313"/>
    </row>
    <row r="36" spans="1:13">
      <c r="B36" s="172" t="s">
        <v>38</v>
      </c>
      <c r="C36" s="311" t="s">
        <v>39</v>
      </c>
      <c r="D36" s="311"/>
      <c r="E36" s="312"/>
      <c r="F36" s="313"/>
      <c r="G36" s="313"/>
      <c r="H36" s="313"/>
      <c r="I36" s="313"/>
      <c r="J36" s="313"/>
      <c r="K36" s="313"/>
      <c r="L36" s="313"/>
      <c r="M36" s="313"/>
    </row>
    <row r="37" spans="1:13">
      <c r="B37" s="172" t="s">
        <v>40</v>
      </c>
      <c r="C37" s="311" t="s">
        <v>41</v>
      </c>
      <c r="D37" s="311"/>
      <c r="E37" s="312"/>
      <c r="F37" s="313"/>
      <c r="G37" s="313"/>
      <c r="H37" s="313"/>
      <c r="I37" s="313"/>
      <c r="J37" s="313"/>
      <c r="K37" s="313"/>
      <c r="L37" s="313"/>
      <c r="M37" s="313"/>
    </row>
    <row r="38" spans="1:13">
      <c r="B38" s="175" t="s">
        <v>42</v>
      </c>
      <c r="C38" s="314" t="s">
        <v>43</v>
      </c>
      <c r="D38" s="314"/>
      <c r="E38" s="315"/>
      <c r="F38" s="313"/>
      <c r="G38" s="313"/>
      <c r="H38" s="313"/>
      <c r="I38" s="313"/>
      <c r="J38" s="313"/>
      <c r="K38" s="313"/>
      <c r="L38" s="313"/>
      <c r="M38" s="313"/>
    </row>
    <row r="40" spans="1:13">
      <c r="B40" s="176" t="s">
        <v>44</v>
      </c>
    </row>
    <row r="41" spans="1:13">
      <c r="B41" s="177" t="s">
        <v>45</v>
      </c>
    </row>
    <row r="42" spans="1:13">
      <c r="B42" s="177" t="s">
        <v>46</v>
      </c>
    </row>
  </sheetData>
  <sheetProtection algorithmName="SHA-512" hashValue="3GFXZ5PBUW0G7BS0K3e8iJIX8hrmAxyWjdsMkNlNoBX7Wk2kE5gEpMplWmLPfj8Roz8qvMaSm6z5sdWFy4nH+w==" saltValue="ptfbJp89p+I1PB7v0pLbIQ==" spinCount="100000" sheet="1" objects="1" scenarios="1"/>
  <mergeCells count="70"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  <mergeCell ref="B2:Q4"/>
    <mergeCell ref="B6:Q6"/>
    <mergeCell ref="B8:Q8"/>
    <mergeCell ref="B9:Q9"/>
    <mergeCell ref="B12:Q12"/>
    <mergeCell ref="B14:Q14"/>
    <mergeCell ref="B11:Q11"/>
    <mergeCell ref="B19:M19"/>
    <mergeCell ref="P19:Q19"/>
    <mergeCell ref="B18:Q18"/>
    <mergeCell ref="D15:Q15"/>
    <mergeCell ref="D16:Q16"/>
    <mergeCell ref="N19:O19"/>
    <mergeCell ref="P22:Q22"/>
    <mergeCell ref="P23:Q23"/>
    <mergeCell ref="P24:Q24"/>
    <mergeCell ref="P25:Q25"/>
    <mergeCell ref="P26:Q26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I32:K32"/>
    <mergeCell ref="C35:E35"/>
    <mergeCell ref="F35:H35"/>
    <mergeCell ref="I35:K35"/>
    <mergeCell ref="C34:E34"/>
    <mergeCell ref="F34:H34"/>
    <mergeCell ref="I34:K34"/>
    <mergeCell ref="L35:M35"/>
    <mergeCell ref="C36:E36"/>
    <mergeCell ref="F36:H36"/>
    <mergeCell ref="I36:K36"/>
    <mergeCell ref="L36:M36"/>
    <mergeCell ref="C37:E37"/>
    <mergeCell ref="F37:H37"/>
    <mergeCell ref="I37:K37"/>
    <mergeCell ref="L37:M37"/>
    <mergeCell ref="C38:E38"/>
    <mergeCell ref="F38:H38"/>
    <mergeCell ref="I38:K38"/>
    <mergeCell ref="L38:M38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  <headerFooter>
    <oddHeader>&amp;L&amp;"Aptos"&amp;10&amp;K000000 Internal-Interní&amp;1#_x000D_</oddHead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zoomScale="80" zoomScaleNormal="80" workbookViewId="0">
      <selection activeCell="B27" sqref="B27:F27"/>
    </sheetView>
  </sheetViews>
  <sheetFormatPr defaultColWidth="8.42578125" defaultRowHeight="15"/>
  <cols>
    <col min="1" max="1" width="2.28515625" style="116" customWidth="1"/>
    <col min="2" max="2" width="21.28515625" style="116" customWidth="1"/>
    <col min="3" max="3" width="16.28515625" style="116" customWidth="1"/>
    <col min="4" max="4" width="11.85546875" style="116" customWidth="1"/>
    <col min="5" max="5" width="1" style="116" customWidth="1"/>
    <col min="6" max="6" width="17.42578125" style="116" customWidth="1"/>
    <col min="7" max="8" width="1" style="116" customWidth="1"/>
    <col min="9" max="9" width="24.7109375" style="116" customWidth="1"/>
    <col min="10" max="10" width="3.5703125" style="116" customWidth="1"/>
    <col min="11" max="11" width="2.28515625" style="116" customWidth="1"/>
    <col min="12" max="14" width="0" style="116" hidden="1" customWidth="1"/>
    <col min="15" max="15" width="12.85546875" style="116" customWidth="1"/>
    <col min="16" max="16384" width="8.42578125" style="116"/>
  </cols>
  <sheetData>
    <row r="1" spans="1:14" ht="53.1" customHeight="1" thickTop="1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4" ht="10.35" customHeight="1">
      <c r="A2" s="115"/>
      <c r="K2" s="118"/>
    </row>
    <row r="3" spans="1:14" ht="39" customHeight="1">
      <c r="A3" s="205" t="s">
        <v>47</v>
      </c>
      <c r="B3" s="206"/>
      <c r="C3" s="206"/>
      <c r="D3" s="206"/>
      <c r="E3" s="206"/>
      <c r="F3" s="206"/>
      <c r="G3" s="206"/>
      <c r="H3" s="206"/>
      <c r="I3" s="206"/>
      <c r="J3" s="206"/>
      <c r="K3" s="207"/>
    </row>
    <row r="4" spans="1:14" ht="6.4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8"/>
    </row>
    <row r="5" spans="1:14" ht="18" customHeight="1">
      <c r="A5" s="115"/>
      <c r="B5" s="226" t="s">
        <v>48</v>
      </c>
      <c r="C5" s="227"/>
      <c r="D5" s="228"/>
      <c r="E5" s="156"/>
      <c r="F5" s="229" t="s">
        <v>49</v>
      </c>
      <c r="G5" s="229"/>
      <c r="H5" s="229"/>
      <c r="I5" s="229"/>
      <c r="J5" s="229"/>
      <c r="K5" s="118"/>
    </row>
    <row r="6" spans="1:14" ht="18" customHeight="1" thickBot="1">
      <c r="A6" s="115"/>
      <c r="B6" s="212"/>
      <c r="C6" s="213"/>
      <c r="D6" s="213"/>
      <c r="E6" s="213"/>
      <c r="F6" s="213"/>
      <c r="G6" s="213"/>
      <c r="H6" s="213"/>
      <c r="I6" s="213"/>
      <c r="J6" s="129"/>
      <c r="K6" s="130"/>
    </row>
    <row r="7" spans="1:14" ht="18" customHeight="1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>
      <c r="A8" s="115"/>
      <c r="B8" s="214" t="s">
        <v>50</v>
      </c>
      <c r="C8" s="215"/>
      <c r="D8" s="215"/>
      <c r="E8" s="29"/>
      <c r="F8" s="216"/>
      <c r="G8" s="217"/>
      <c r="H8" s="217"/>
      <c r="I8" s="217"/>
      <c r="J8" s="45"/>
      <c r="K8" s="130"/>
      <c r="L8" s="116" t="s">
        <v>51</v>
      </c>
    </row>
    <row r="9" spans="1:14" ht="4.3499999999999996" customHeight="1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5" t="s">
        <v>52</v>
      </c>
      <c r="M9" s="165" t="s">
        <v>53</v>
      </c>
      <c r="N9" s="165" t="s">
        <v>54</v>
      </c>
    </row>
    <row r="10" spans="1:14" ht="21" customHeight="1">
      <c r="A10" s="115"/>
      <c r="B10" s="214" t="s">
        <v>55</v>
      </c>
      <c r="C10" s="215"/>
      <c r="D10" s="215"/>
      <c r="E10" s="47"/>
      <c r="F10" s="230"/>
      <c r="G10" s="230"/>
      <c r="H10" s="230"/>
      <c r="I10" s="230"/>
      <c r="J10" s="45"/>
      <c r="K10" s="130"/>
      <c r="L10" s="165"/>
      <c r="M10" s="165"/>
      <c r="N10" s="165"/>
    </row>
    <row r="11" spans="1:14" ht="18" customHeight="1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5"/>
      <c r="M11" s="165"/>
      <c r="N11" s="165"/>
    </row>
    <row r="12" spans="1:14" ht="20.25">
      <c r="A12" s="115"/>
      <c r="B12" s="214" t="s">
        <v>56</v>
      </c>
      <c r="C12" s="215"/>
      <c r="D12" s="215"/>
      <c r="E12" s="44"/>
      <c r="F12" s="218"/>
      <c r="G12" s="218"/>
      <c r="H12" s="218"/>
      <c r="I12" s="218"/>
      <c r="J12" s="45"/>
      <c r="K12" s="130"/>
      <c r="L12" s="165">
        <f>MONTH(F12)</f>
        <v>1</v>
      </c>
      <c r="M12" s="165">
        <f>YEAR(F12)</f>
        <v>1900</v>
      </c>
      <c r="N12" s="165">
        <f>VALUE(_xlfn.CONCAT(L12,".",M12))</f>
        <v>1</v>
      </c>
    </row>
    <row r="13" spans="1:14" ht="4.3499999999999996" customHeight="1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5"/>
      <c r="M13" s="165"/>
      <c r="N13" s="165"/>
    </row>
    <row r="14" spans="1:14" ht="21" customHeight="1">
      <c r="A14" s="115"/>
      <c r="B14" s="214" t="s">
        <v>57</v>
      </c>
      <c r="C14" s="215"/>
      <c r="D14" s="215"/>
      <c r="E14" s="44"/>
      <c r="F14" s="218"/>
      <c r="G14" s="218"/>
      <c r="H14" s="218"/>
      <c r="I14" s="218"/>
      <c r="J14" s="45"/>
      <c r="K14" s="130"/>
      <c r="L14" s="165">
        <f>MONTH(F14)</f>
        <v>1</v>
      </c>
      <c r="M14" s="165">
        <f>YEAR(F14)</f>
        <v>1900</v>
      </c>
      <c r="N14" s="165">
        <f>VALUE(_xlfn.CONCAT(L14,".",M14))</f>
        <v>1</v>
      </c>
    </row>
    <row r="15" spans="1:14" ht="18" customHeight="1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7.9" customHeight="1">
      <c r="A16" s="115"/>
      <c r="B16" s="219" t="s">
        <v>58</v>
      </c>
      <c r="C16" s="220"/>
      <c r="D16" s="220"/>
      <c r="E16" s="114"/>
      <c r="F16" s="232"/>
      <c r="G16" s="232"/>
      <c r="H16" s="232"/>
      <c r="I16" s="232"/>
      <c r="J16" s="45"/>
      <c r="K16" s="130"/>
    </row>
    <row r="17" spans="1:15" ht="18" customHeight="1" thickBot="1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65" customHeight="1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8.15" customHeight="1">
      <c r="A19" s="115"/>
      <c r="B19" s="231" t="s">
        <v>59</v>
      </c>
      <c r="C19" s="231"/>
      <c r="D19" s="231"/>
      <c r="E19" s="231"/>
      <c r="F19" s="231"/>
      <c r="G19" s="231"/>
      <c r="H19" s="231"/>
      <c r="I19" s="231"/>
      <c r="J19" s="231"/>
      <c r="K19" s="118"/>
    </row>
    <row r="20" spans="1:15" ht="4.3499999999999996" customHeight="1">
      <c r="A20" s="115"/>
      <c r="B20" s="136"/>
      <c r="C20" s="135"/>
      <c r="D20" s="137"/>
      <c r="E20" s="137"/>
      <c r="F20" s="137"/>
      <c r="G20" s="137"/>
      <c r="H20" s="137"/>
      <c r="I20" s="138"/>
      <c r="J20" s="138"/>
      <c r="K20" s="118"/>
    </row>
    <row r="21" spans="1:15" s="166" customFormat="1" ht="26.65" customHeight="1">
      <c r="A21" s="127"/>
      <c r="B21" s="209" t="s">
        <v>60</v>
      </c>
      <c r="C21" s="210"/>
      <c r="D21" s="210"/>
      <c r="E21" s="210"/>
      <c r="F21" s="211"/>
      <c r="G21" s="144"/>
      <c r="H21" s="145"/>
      <c r="I21" s="208">
        <f>'Rozpočet návratového grantu'!L16</f>
        <v>1875660</v>
      </c>
      <c r="J21" s="208"/>
      <c r="K21" s="126"/>
      <c r="O21" s="116"/>
    </row>
    <row r="22" spans="1:15" ht="4.3499999999999996" customHeight="1">
      <c r="A22" s="115"/>
      <c r="B22" s="135"/>
      <c r="C22" s="135"/>
      <c r="D22" s="135"/>
      <c r="E22" s="135"/>
      <c r="F22" s="135"/>
      <c r="G22" s="135"/>
      <c r="H22" s="135"/>
      <c r="I22" s="139"/>
      <c r="J22" s="139"/>
      <c r="K22" s="118"/>
    </row>
    <row r="23" spans="1:15" s="166" customFormat="1" ht="26.65" customHeight="1">
      <c r="A23" s="127"/>
      <c r="B23" s="209" t="s">
        <v>61</v>
      </c>
      <c r="C23" s="210"/>
      <c r="D23" s="210"/>
      <c r="E23" s="210"/>
      <c r="F23" s="211"/>
      <c r="G23" s="144"/>
      <c r="H23" s="145"/>
      <c r="I23" s="208">
        <f>'Rozpočet návratového grantu'!L25</f>
        <v>328104</v>
      </c>
      <c r="J23" s="208"/>
      <c r="K23" s="126"/>
      <c r="O23" s="116"/>
    </row>
    <row r="24" spans="1:15" ht="4.3499999999999996" customHeight="1">
      <c r="A24" s="115"/>
      <c r="B24" s="135"/>
      <c r="C24" s="135"/>
      <c r="D24" s="135"/>
      <c r="E24" s="135"/>
      <c r="F24" s="135"/>
      <c r="G24" s="135"/>
      <c r="H24" s="135"/>
      <c r="I24" s="139"/>
      <c r="J24" s="139"/>
      <c r="K24" s="118"/>
    </row>
    <row r="25" spans="1:15" s="166" customFormat="1" ht="26.65" customHeight="1">
      <c r="A25" s="127"/>
      <c r="B25" s="209" t="s">
        <v>62</v>
      </c>
      <c r="C25" s="210"/>
      <c r="D25" s="210"/>
      <c r="E25" s="210"/>
      <c r="F25" s="211"/>
      <c r="G25" s="144"/>
      <c r="H25" s="145"/>
      <c r="I25" s="208">
        <f>'Rozpočet návratového grantu'!L39</f>
        <v>87280</v>
      </c>
      <c r="J25" s="208"/>
      <c r="K25" s="126"/>
      <c r="O25" s="116"/>
    </row>
    <row r="26" spans="1:15" ht="4.3499999999999996" customHeight="1">
      <c r="A26" s="115"/>
      <c r="B26" s="135"/>
      <c r="C26" s="135"/>
      <c r="D26" s="135"/>
      <c r="E26" s="135"/>
      <c r="F26" s="135"/>
      <c r="G26" s="135"/>
      <c r="H26" s="135"/>
      <c r="I26" s="139"/>
      <c r="J26" s="139"/>
      <c r="K26" s="118"/>
    </row>
    <row r="27" spans="1:15" s="166" customFormat="1" ht="26.65" customHeight="1">
      <c r="A27" s="127"/>
      <c r="B27" s="209" t="s">
        <v>63</v>
      </c>
      <c r="C27" s="210"/>
      <c r="D27" s="210"/>
      <c r="E27" s="210"/>
      <c r="F27" s="211"/>
      <c r="G27" s="144"/>
      <c r="H27" s="145"/>
      <c r="I27" s="208">
        <f>'Rozpočet návratového grantu'!L47</f>
        <v>3170</v>
      </c>
      <c r="J27" s="208"/>
      <c r="K27" s="126"/>
      <c r="O27" s="116"/>
    </row>
    <row r="28" spans="1:15" ht="4.3499999999999996" customHeight="1">
      <c r="A28" s="115"/>
      <c r="B28" s="135"/>
      <c r="C28" s="135"/>
      <c r="D28" s="135"/>
      <c r="E28" s="135"/>
      <c r="F28" s="135"/>
      <c r="G28" s="135"/>
      <c r="H28" s="135"/>
      <c r="I28" s="139"/>
      <c r="J28" s="139"/>
      <c r="K28" s="118"/>
    </row>
    <row r="29" spans="1:15" s="166" customFormat="1" ht="26.65" customHeight="1">
      <c r="A29" s="127"/>
      <c r="B29" s="209" t="s">
        <v>64</v>
      </c>
      <c r="C29" s="210"/>
      <c r="D29" s="210"/>
      <c r="E29" s="210"/>
      <c r="F29" s="211"/>
      <c r="G29" s="144"/>
      <c r="H29" s="145"/>
      <c r="I29" s="208">
        <f>'Rozpočet návratového grantu'!L56</f>
        <v>217752</v>
      </c>
      <c r="J29" s="208"/>
      <c r="K29" s="126"/>
      <c r="O29" s="116"/>
    </row>
    <row r="30" spans="1:15" ht="4.3499999999999996" customHeight="1">
      <c r="A30" s="115"/>
      <c r="B30" s="135"/>
      <c r="C30" s="135"/>
      <c r="D30" s="135"/>
      <c r="E30" s="135"/>
      <c r="F30" s="135"/>
      <c r="G30" s="135"/>
      <c r="H30" s="135"/>
      <c r="I30" s="139"/>
      <c r="J30" s="139"/>
      <c r="K30" s="118"/>
    </row>
    <row r="31" spans="1:15" s="166" customFormat="1" ht="26.65" customHeight="1">
      <c r="A31" s="127"/>
      <c r="B31" s="209" t="s">
        <v>65</v>
      </c>
      <c r="C31" s="210"/>
      <c r="D31" s="210"/>
      <c r="E31" s="210"/>
      <c r="F31" s="211"/>
      <c r="G31" s="144"/>
      <c r="H31" s="145"/>
      <c r="I31" s="208">
        <f>'Rozpočet návratového grantu'!L65</f>
        <v>1830080</v>
      </c>
      <c r="J31" s="208"/>
      <c r="K31" s="126"/>
      <c r="O31" s="116"/>
    </row>
    <row r="32" spans="1:15" ht="16.5" customHeight="1">
      <c r="A32" s="115"/>
      <c r="B32" s="135"/>
      <c r="C32" s="135"/>
      <c r="D32" s="140"/>
      <c r="E32" s="140"/>
      <c r="F32" s="140"/>
      <c r="G32" s="140"/>
      <c r="H32" s="140"/>
      <c r="I32" s="141"/>
      <c r="J32" s="141"/>
      <c r="K32" s="118"/>
    </row>
    <row r="33" spans="1:15" ht="29.65" customHeight="1">
      <c r="A33" s="115"/>
      <c r="B33" s="223" t="s">
        <v>66</v>
      </c>
      <c r="C33" s="223"/>
      <c r="D33" s="223"/>
      <c r="E33" s="223"/>
      <c r="F33" s="223"/>
      <c r="G33" s="140"/>
      <c r="H33" s="140"/>
      <c r="I33" s="222">
        <f>'Rozpočet návratového grantu'!G5</f>
        <v>4342046</v>
      </c>
      <c r="J33" s="222"/>
      <c r="K33" s="118"/>
    </row>
    <row r="34" spans="1:15" ht="16.149999999999999" customHeight="1">
      <c r="A34" s="115"/>
      <c r="B34" s="142"/>
      <c r="C34" s="142"/>
      <c r="D34" s="142"/>
      <c r="E34" s="142"/>
      <c r="F34" s="142"/>
      <c r="G34" s="140"/>
      <c r="H34" s="140"/>
      <c r="I34" s="142"/>
      <c r="J34" s="142"/>
      <c r="K34" s="118"/>
    </row>
    <row r="35" spans="1:15" ht="22.15" customHeight="1">
      <c r="A35" s="115"/>
      <c r="B35" s="143" t="s">
        <v>67</v>
      </c>
      <c r="C35" s="135"/>
      <c r="D35" s="137"/>
      <c r="E35" s="137"/>
      <c r="F35" s="137"/>
      <c r="G35" s="137"/>
      <c r="H35" s="137"/>
      <c r="I35" s="138"/>
      <c r="J35" s="138"/>
      <c r="K35" s="118"/>
      <c r="O35" s="167"/>
    </row>
    <row r="36" spans="1:15" ht="4.3499999999999996" customHeight="1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8" customFormat="1" ht="32.65" customHeight="1">
      <c r="A37" s="123"/>
      <c r="B37" s="146">
        <v>204041</v>
      </c>
      <c r="C37" s="224" t="s">
        <v>68</v>
      </c>
      <c r="D37" s="224"/>
      <c r="E37" s="224"/>
      <c r="F37" s="225"/>
      <c r="G37" s="147"/>
      <c r="H37" s="147"/>
      <c r="I37" s="221">
        <f>'Rozpočet návratového grantu'!N16</f>
        <v>1</v>
      </c>
      <c r="J37" s="221"/>
      <c r="K37" s="122"/>
    </row>
    <row r="38" spans="1:15" ht="4.3499999999999996" customHeight="1">
      <c r="A38" s="115"/>
      <c r="B38" s="134"/>
      <c r="C38" s="135"/>
      <c r="D38" s="148"/>
      <c r="E38" s="148"/>
      <c r="F38" s="148"/>
      <c r="G38" s="148"/>
      <c r="H38" s="148"/>
      <c r="I38" s="149"/>
      <c r="J38" s="149"/>
      <c r="K38" s="118"/>
    </row>
    <row r="39" spans="1:15" s="168" customFormat="1" ht="32.65" customHeight="1">
      <c r="A39" s="123"/>
      <c r="B39" s="146">
        <v>244021</v>
      </c>
      <c r="C39" s="224" t="s">
        <v>69</v>
      </c>
      <c r="D39" s="224"/>
      <c r="E39" s="224"/>
      <c r="F39" s="225"/>
      <c r="G39" s="147"/>
      <c r="H39" s="147"/>
      <c r="I39" s="221">
        <f>'Rozpočet návratového grantu'!O16+'Rozpočet návratového grantu'!N56+'Rozpočet návratového grantu'!N65</f>
        <v>4</v>
      </c>
      <c r="J39" s="221"/>
      <c r="K39" s="122"/>
    </row>
    <row r="40" spans="1:15" ht="4.3499999999999996" customHeight="1">
      <c r="A40" s="115"/>
      <c r="B40" s="134"/>
      <c r="C40" s="135"/>
      <c r="D40" s="148"/>
      <c r="E40" s="148"/>
      <c r="F40" s="148"/>
      <c r="G40" s="148"/>
      <c r="H40" s="148"/>
      <c r="I40" s="149"/>
      <c r="J40" s="149"/>
      <c r="K40" s="118"/>
    </row>
    <row r="41" spans="1:15" s="168" customFormat="1" ht="32.65" customHeight="1">
      <c r="A41" s="123"/>
      <c r="B41" s="146">
        <v>204032</v>
      </c>
      <c r="C41" s="224" t="s">
        <v>70</v>
      </c>
      <c r="D41" s="224"/>
      <c r="E41" s="224"/>
      <c r="F41" s="225"/>
      <c r="G41" s="147"/>
      <c r="H41" s="147"/>
      <c r="I41" s="221">
        <f>'Rozpočet návratového grantu'!N39</f>
        <v>1</v>
      </c>
      <c r="J41" s="221"/>
      <c r="K41" s="122"/>
    </row>
    <row r="42" spans="1:1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>
      <c r="A43" s="115"/>
      <c r="K43" s="118"/>
    </row>
    <row r="44" spans="1:15">
      <c r="A44" s="115"/>
      <c r="K44" s="118"/>
    </row>
    <row r="45" spans="1:15">
      <c r="A45" s="115"/>
      <c r="K45" s="118"/>
    </row>
    <row r="46" spans="1:15" ht="15.75" thickBot="1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5.75" thickTop="1"/>
    <row r="77" s="169" customFormat="1"/>
    <row r="78" s="169" customFormat="1"/>
    <row r="79" s="169" customFormat="1"/>
    <row r="80" s="169" customFormat="1"/>
  </sheetData>
  <sheetProtection algorithmName="SHA-512" hashValue="lkS/LB8DbMClRwMulNrH9hP7omtEKjVpwfPrTM116PnU+NKDJEh1Ou+STQqHOksU/4GdBTl82lQrEBvsYnXbcQ==" saltValue="R9Y40jYr/rjiAisFPsH7EA==" spinCount="100000" sheet="1" objects="1" scenarios="1"/>
  <mergeCells count="36">
    <mergeCell ref="A4:K4"/>
    <mergeCell ref="B5:D5"/>
    <mergeCell ref="F5:J5"/>
    <mergeCell ref="F10:I10"/>
    <mergeCell ref="B31:F31"/>
    <mergeCell ref="I23:J23"/>
    <mergeCell ref="B19:J19"/>
    <mergeCell ref="I31:J31"/>
    <mergeCell ref="B23:F23"/>
    <mergeCell ref="B25:F25"/>
    <mergeCell ref="F16:I16"/>
    <mergeCell ref="B29:F29"/>
    <mergeCell ref="I41:J41"/>
    <mergeCell ref="I33:J33"/>
    <mergeCell ref="B33:F33"/>
    <mergeCell ref="I39:J39"/>
    <mergeCell ref="C37:F37"/>
    <mergeCell ref="C39:F39"/>
    <mergeCell ref="C41:F41"/>
    <mergeCell ref="I37:J37"/>
    <mergeCell ref="A3:K3"/>
    <mergeCell ref="I25:J25"/>
    <mergeCell ref="I27:J27"/>
    <mergeCell ref="I29:J29"/>
    <mergeCell ref="I21:J21"/>
    <mergeCell ref="B21:F21"/>
    <mergeCell ref="B6:I6"/>
    <mergeCell ref="B8:D8"/>
    <mergeCell ref="B12:D12"/>
    <mergeCell ref="B14:D14"/>
    <mergeCell ref="F8:I8"/>
    <mergeCell ref="F12:I12"/>
    <mergeCell ref="F14:I14"/>
    <mergeCell ref="B10:D10"/>
    <mergeCell ref="B27:F27"/>
    <mergeCell ref="B16:D16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headerFooter>
    <oddHeader>&amp;L&amp;"Aptos"&amp;10&amp;K000000 Internal-Interní&amp;1#_x000D_</oddHeader>
  </headerFooter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tabSelected="1" zoomScale="80" zoomScaleNormal="80" workbookViewId="0">
      <selection activeCell="E16" sqref="E16"/>
    </sheetView>
  </sheetViews>
  <sheetFormatPr defaultColWidth="8.7109375" defaultRowHeight="15"/>
  <cols>
    <col min="1" max="1" width="2.5703125" style="32" customWidth="1"/>
    <col min="2" max="2" width="4" style="32" customWidth="1"/>
    <col min="3" max="3" width="18" style="38" customWidth="1"/>
    <col min="4" max="4" width="7.85546875" style="38" customWidth="1"/>
    <col min="5" max="5" width="22.7109375" style="38" customWidth="1"/>
    <col min="6" max="6" width="12.85546875" style="38" customWidth="1"/>
    <col min="7" max="7" width="12.5703125" style="38" customWidth="1"/>
    <col min="8" max="8" width="20.7109375" style="32" customWidth="1"/>
    <col min="9" max="9" width="14.7109375" style="32" customWidth="1"/>
    <col min="10" max="10" width="18.7109375" style="32" customWidth="1"/>
    <col min="11" max="11" width="15.5703125" style="32" customWidth="1"/>
    <col min="12" max="12" width="29.28515625" style="32" customWidth="1"/>
    <col min="13" max="13" width="2.5703125" style="7" customWidth="1"/>
    <col min="14" max="14" width="12.7109375" style="32" customWidth="1"/>
    <col min="15" max="15" width="11.5703125" style="32" customWidth="1"/>
    <col min="16" max="16" width="2.7109375" style="32" customWidth="1"/>
    <col min="17" max="17" width="3.5703125" style="32" customWidth="1"/>
    <col min="18" max="26" width="8.42578125" style="32" customWidth="1"/>
    <col min="27" max="27" width="14.42578125" style="32" customWidth="1"/>
    <col min="28" max="28" width="19.5703125" style="32" customWidth="1"/>
    <col min="29" max="29" width="2.5703125" style="32" customWidth="1"/>
    <col min="30" max="30" width="8.7109375" style="32"/>
    <col min="31" max="42" width="8.42578125" style="32" customWidth="1"/>
    <col min="43" max="43" width="14.42578125" style="32" customWidth="1"/>
    <col min="44" max="44" width="19.5703125" style="32" customWidth="1"/>
    <col min="45" max="45" width="2.5703125" style="32" customWidth="1"/>
    <col min="46" max="46" width="14.5703125" style="32" customWidth="1"/>
    <col min="47" max="47" width="14.42578125" style="32" customWidth="1"/>
    <col min="48" max="48" width="19.5703125" style="32" customWidth="1"/>
    <col min="49" max="49" width="14.42578125" style="32" customWidth="1"/>
    <col min="50" max="50" width="19.5703125" style="32" customWidth="1"/>
    <col min="51" max="52" width="12.42578125" style="32" customWidth="1"/>
    <col min="53" max="16384" width="8.7109375" style="32"/>
  </cols>
  <sheetData>
    <row r="1" spans="1:190" s="109" customFormat="1" ht="15.75" thickBot="1">
      <c r="A1" s="32"/>
      <c r="B1" s="265" t="s">
        <v>71</v>
      </c>
      <c r="C1" s="265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350000000000001" customHeight="1">
      <c r="A2" s="157"/>
      <c r="B2" s="286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>
      <c r="A3" s="158"/>
      <c r="B3" s="33"/>
      <c r="C3" s="293" t="s">
        <v>72</v>
      </c>
      <c r="D3" s="293"/>
      <c r="E3" s="293"/>
      <c r="F3" s="151"/>
      <c r="G3" s="290" t="str">
        <f>IF(Úvod!F8="","",Úvod!F8)</f>
        <v/>
      </c>
      <c r="H3" s="290"/>
      <c r="I3" s="290"/>
      <c r="J3" s="290"/>
      <c r="K3" s="290"/>
      <c r="L3" s="290"/>
      <c r="M3" s="290"/>
      <c r="N3" s="290"/>
      <c r="O3" s="159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350000000000001" customHeight="1">
      <c r="A4" s="160"/>
      <c r="B4" s="288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4" customHeight="1">
      <c r="A5" s="160"/>
      <c r="B5" s="33"/>
      <c r="C5" s="293" t="s">
        <v>73</v>
      </c>
      <c r="D5" s="293"/>
      <c r="E5" s="293"/>
      <c r="F5" s="151"/>
      <c r="G5" s="291">
        <f>L16+L25+L39+L47+L56+L65</f>
        <v>4342046</v>
      </c>
      <c r="H5" s="292"/>
      <c r="I5" s="292"/>
      <c r="J5" s="292"/>
      <c r="K5" s="292"/>
      <c r="L5" s="292"/>
      <c r="M5" s="292"/>
      <c r="N5" s="292"/>
      <c r="O5" s="159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350000000000001" customHeight="1">
      <c r="A6" s="160"/>
      <c r="B6" s="288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65" customHeight="1" thickBot="1">
      <c r="C7" s="32"/>
      <c r="D7" s="32"/>
      <c r="E7" s="32"/>
      <c r="F7" s="32"/>
      <c r="G7" s="32"/>
      <c r="M7" s="32"/>
    </row>
    <row r="8" spans="1:190" ht="20.65" customHeight="1" thickBot="1">
      <c r="B8" s="266" t="s">
        <v>74</v>
      </c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8"/>
    </row>
    <row r="9" spans="1:190" s="160" customFormat="1" ht="6" customHeight="1" thickBot="1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>
      <c r="A10" s="32"/>
      <c r="B10" s="248" t="s">
        <v>60</v>
      </c>
      <c r="C10" s="249"/>
      <c r="D10" s="249"/>
      <c r="E10" s="94" t="s">
        <v>75</v>
      </c>
      <c r="F10" s="94" t="s">
        <v>76</v>
      </c>
      <c r="G10" s="94" t="s">
        <v>77</v>
      </c>
      <c r="H10" s="94" t="s">
        <v>78</v>
      </c>
      <c r="I10" s="94" t="s">
        <v>79</v>
      </c>
      <c r="J10" s="94" t="s">
        <v>80</v>
      </c>
      <c r="K10" s="94" t="s">
        <v>81</v>
      </c>
      <c r="L10" s="71" t="s">
        <v>82</v>
      </c>
      <c r="M10" s="7"/>
      <c r="N10" s="246" t="s">
        <v>83</v>
      </c>
      <c r="O10" s="247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>
      <c r="A11" s="32"/>
      <c r="B11" s="250"/>
      <c r="C11" s="251"/>
      <c r="D11" s="251"/>
      <c r="E11" s="34"/>
      <c r="F11" s="34"/>
      <c r="G11" s="34"/>
      <c r="H11" s="237" t="s">
        <v>84</v>
      </c>
      <c r="I11" s="233" t="s">
        <v>85</v>
      </c>
      <c r="J11" s="100"/>
      <c r="K11" s="42"/>
      <c r="L11" s="261" t="s">
        <v>86</v>
      </c>
      <c r="M11" s="7"/>
      <c r="N11" s="283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>
      <c r="A12" s="32"/>
      <c r="B12" s="250"/>
      <c r="C12" s="251"/>
      <c r="D12" s="251"/>
      <c r="E12" s="34"/>
      <c r="F12" s="34"/>
      <c r="G12" s="34"/>
      <c r="H12" s="237"/>
      <c r="I12" s="233"/>
      <c r="J12" s="100"/>
      <c r="K12" s="42"/>
      <c r="L12" s="261"/>
      <c r="M12" s="7"/>
      <c r="N12" s="284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>
      <c r="A13" s="32"/>
      <c r="B13" s="250"/>
      <c r="C13" s="251"/>
      <c r="D13" s="251"/>
      <c r="E13" s="233" t="s">
        <v>87</v>
      </c>
      <c r="F13" s="233" t="s">
        <v>87</v>
      </c>
      <c r="G13" s="233" t="s">
        <v>88</v>
      </c>
      <c r="H13" s="237"/>
      <c r="I13" s="233"/>
      <c r="J13" s="233" t="s">
        <v>85</v>
      </c>
      <c r="K13" s="233" t="s">
        <v>89</v>
      </c>
      <c r="L13" s="261"/>
      <c r="M13" s="7"/>
      <c r="N13" s="284"/>
      <c r="O13" s="257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350000000000001" customHeight="1">
      <c r="A14" s="32"/>
      <c r="B14" s="250"/>
      <c r="C14" s="251"/>
      <c r="D14" s="251"/>
      <c r="E14" s="233"/>
      <c r="F14" s="233"/>
      <c r="G14" s="233"/>
      <c r="H14" s="237"/>
      <c r="I14" s="233"/>
      <c r="J14" s="233"/>
      <c r="K14" s="233"/>
      <c r="L14" s="261"/>
      <c r="M14" s="7"/>
      <c r="N14" s="284"/>
      <c r="O14" s="269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>
      <c r="A15" s="32"/>
      <c r="B15" s="252"/>
      <c r="C15" s="253"/>
      <c r="D15" s="253"/>
      <c r="E15" s="233"/>
      <c r="F15" s="233"/>
      <c r="G15" s="233"/>
      <c r="H15" s="237"/>
      <c r="I15" s="236"/>
      <c r="J15" s="236"/>
      <c r="K15" s="233"/>
      <c r="L15" s="262"/>
      <c r="M15" s="7"/>
      <c r="N15" s="285"/>
      <c r="O15" s="270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4" customHeight="1">
      <c r="A16" s="32"/>
      <c r="B16" s="35"/>
      <c r="C16" s="243"/>
      <c r="D16" s="243"/>
      <c r="E16" s="152" t="s">
        <v>90</v>
      </c>
      <c r="F16" s="153" t="s">
        <v>30</v>
      </c>
      <c r="G16" s="154">
        <v>0.5</v>
      </c>
      <c r="H16" s="155">
        <v>36</v>
      </c>
      <c r="I16" s="69">
        <f>IF(E16="","",IF(E16='Podpůrná data'!$L$4,'Podpůrná data'!$F$4,IF(E16='Podpůrná data'!L5,'Podpůrná data'!F5,'Podpůrná data'!F4)))</f>
        <v>727</v>
      </c>
      <c r="J16" s="69">
        <f>IF(I16="","",IF(E16='Podpůrná data'!$L$4,'Podpůrná data'!$G$4,IF(E16='Podpůrná data'!$L$5,'Podpůrná data'!$G$5,IF(E16='Podpůrná data'!L6,'Podpůrná data'!G4,""))))</f>
        <v>633</v>
      </c>
      <c r="K16" s="69">
        <f>IFERROR(INT(ROUND(G16,2)*(VLOOKUP(INT(H16),'Podpůrná data'!$A$196:$C$240,2,FALSE))*(H16/(INT(H16)))),0)</f>
        <v>2580</v>
      </c>
      <c r="L16" s="93">
        <f>IF(I16="",0,I16*K16)</f>
        <v>1875660</v>
      </c>
      <c r="M16" s="16">
        <f>IF(L16&gt;0,IF(ISTEXT(C16)=TRUE,0,1),0)</f>
        <v>1</v>
      </c>
      <c r="N16" s="77">
        <f>IF(L16&gt;0,1,0)</f>
        <v>1</v>
      </c>
      <c r="O16" s="78">
        <f>IF(L16&gt;0,1,0)</f>
        <v>1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65" customHeight="1" thickBot="1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/>
    <row r="19" spans="1:190" s="109" customFormat="1" ht="51.4" customHeight="1">
      <c r="A19" s="32"/>
      <c r="B19" s="248" t="s">
        <v>61</v>
      </c>
      <c r="C19" s="249"/>
      <c r="D19" s="249"/>
      <c r="E19" s="235" t="s">
        <v>91</v>
      </c>
      <c r="F19" s="235"/>
      <c r="G19" s="235"/>
      <c r="H19" s="235"/>
      <c r="I19" s="94" t="s">
        <v>92</v>
      </c>
      <c r="J19" s="235" t="s">
        <v>93</v>
      </c>
      <c r="K19" s="235"/>
      <c r="L19" s="71" t="s">
        <v>82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>
      <c r="A20" s="32"/>
      <c r="B20" s="250"/>
      <c r="C20" s="251"/>
      <c r="D20" s="251"/>
      <c r="E20" s="100"/>
      <c r="F20" s="100"/>
      <c r="G20" s="100"/>
      <c r="H20" s="100"/>
      <c r="I20" s="100" t="s">
        <v>85</v>
      </c>
      <c r="J20" s="100"/>
      <c r="K20" s="100"/>
      <c r="L20" s="261" t="s">
        <v>86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>
      <c r="A21" s="32"/>
      <c r="B21" s="250"/>
      <c r="C21" s="251"/>
      <c r="D21" s="251"/>
      <c r="E21" s="100"/>
      <c r="F21" s="100"/>
      <c r="G21" s="100"/>
      <c r="H21" s="100"/>
      <c r="I21" s="100"/>
      <c r="J21" s="100"/>
      <c r="K21" s="100"/>
      <c r="L21" s="261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>
      <c r="A22" s="32"/>
      <c r="B22" s="250"/>
      <c r="C22" s="251"/>
      <c r="D22" s="251"/>
      <c r="E22" s="233" t="s">
        <v>94</v>
      </c>
      <c r="F22" s="233"/>
      <c r="G22" s="233"/>
      <c r="H22" s="233"/>
      <c r="I22" s="233" t="s">
        <v>85</v>
      </c>
      <c r="J22" s="233" t="s">
        <v>85</v>
      </c>
      <c r="K22" s="233"/>
      <c r="L22" s="261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350000000000001" customHeight="1">
      <c r="A23" s="32"/>
      <c r="B23" s="250"/>
      <c r="C23" s="251"/>
      <c r="D23" s="251"/>
      <c r="E23" s="233"/>
      <c r="F23" s="233"/>
      <c r="G23" s="233"/>
      <c r="H23" s="233"/>
      <c r="I23" s="233"/>
      <c r="J23" s="233"/>
      <c r="K23" s="233"/>
      <c r="L23" s="261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350000000000001" customHeight="1">
      <c r="A24" s="32"/>
      <c r="B24" s="252"/>
      <c r="C24" s="253"/>
      <c r="D24" s="253"/>
      <c r="E24" s="233"/>
      <c r="F24" s="233"/>
      <c r="G24" s="233"/>
      <c r="H24" s="233"/>
      <c r="I24" s="236"/>
      <c r="J24" s="236"/>
      <c r="K24" s="236"/>
      <c r="L24" s="262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65" customHeight="1">
      <c r="A25" s="32"/>
      <c r="B25" s="35"/>
      <c r="C25" s="243"/>
      <c r="D25" s="243"/>
      <c r="E25" s="238">
        <v>36</v>
      </c>
      <c r="F25" s="239"/>
      <c r="G25" s="239"/>
      <c r="H25" s="240"/>
      <c r="I25" s="69">
        <f>IF(E25="","",'Podpůrná data'!$I$4)</f>
        <v>9114</v>
      </c>
      <c r="J25" s="234">
        <f>I25</f>
        <v>9114</v>
      </c>
      <c r="K25" s="234"/>
      <c r="L25" s="93">
        <f>IF(I25="",0,E25*I25)</f>
        <v>328104</v>
      </c>
      <c r="M25" s="161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65" customHeight="1" thickBot="1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5.75" thickBot="1"/>
    <row r="28" spans="1:190" s="109" customFormat="1" ht="54" customHeight="1">
      <c r="A28" s="32"/>
      <c r="B28" s="248" t="s">
        <v>62</v>
      </c>
      <c r="C28" s="249"/>
      <c r="D28" s="249"/>
      <c r="E28" s="271" t="s">
        <v>95</v>
      </c>
      <c r="F28" s="271"/>
      <c r="G28" s="271"/>
      <c r="H28" s="95" t="s">
        <v>96</v>
      </c>
      <c r="I28" s="95" t="s">
        <v>97</v>
      </c>
      <c r="J28" s="275" t="s">
        <v>98</v>
      </c>
      <c r="K28" s="275"/>
      <c r="L28" s="71" t="s">
        <v>99</v>
      </c>
      <c r="M28" s="7"/>
      <c r="N28" s="279" t="s">
        <v>100</v>
      </c>
      <c r="O28" s="280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>
      <c r="A29" s="32"/>
      <c r="B29" s="250"/>
      <c r="C29" s="251"/>
      <c r="D29" s="251"/>
      <c r="E29" s="233" t="s">
        <v>87</v>
      </c>
      <c r="F29" s="233"/>
      <c r="G29" s="233"/>
      <c r="H29" s="237" t="s">
        <v>101</v>
      </c>
      <c r="I29" s="233" t="s">
        <v>102</v>
      </c>
      <c r="J29" s="100"/>
      <c r="K29" s="42"/>
      <c r="L29" s="261" t="s">
        <v>103</v>
      </c>
      <c r="M29" s="7"/>
      <c r="N29" s="256">
        <v>204032</v>
      </c>
      <c r="O29" s="269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>
      <c r="A30" s="32"/>
      <c r="B30" s="250"/>
      <c r="C30" s="251"/>
      <c r="D30" s="251"/>
      <c r="E30" s="233"/>
      <c r="F30" s="233"/>
      <c r="G30" s="233"/>
      <c r="H30" s="237"/>
      <c r="I30" s="233"/>
      <c r="J30" s="100"/>
      <c r="K30" s="42"/>
      <c r="L30" s="261"/>
      <c r="M30" s="7"/>
      <c r="N30" s="281"/>
      <c r="O30" s="269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>
      <c r="A31" s="32"/>
      <c r="B31" s="250"/>
      <c r="C31" s="251"/>
      <c r="D31" s="251"/>
      <c r="E31" s="233"/>
      <c r="F31" s="233"/>
      <c r="G31" s="233"/>
      <c r="H31" s="237"/>
      <c r="I31" s="233"/>
      <c r="J31" s="233"/>
      <c r="K31" s="233"/>
      <c r="L31" s="261"/>
      <c r="M31" s="7"/>
      <c r="N31" s="281"/>
      <c r="O31" s="269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350000000000001" customHeight="1">
      <c r="A32" s="32"/>
      <c r="B32" s="250"/>
      <c r="C32" s="251"/>
      <c r="D32" s="251"/>
      <c r="E32" s="233"/>
      <c r="F32" s="233"/>
      <c r="G32" s="233"/>
      <c r="H32" s="237"/>
      <c r="I32" s="233"/>
      <c r="J32" s="233"/>
      <c r="K32" s="233"/>
      <c r="L32" s="261"/>
      <c r="M32" s="7"/>
      <c r="N32" s="281"/>
      <c r="O32" s="269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350000000000001" customHeight="1">
      <c r="A33" s="32"/>
      <c r="B33" s="250"/>
      <c r="C33" s="251"/>
      <c r="D33" s="251"/>
      <c r="E33" s="233"/>
      <c r="F33" s="233"/>
      <c r="G33" s="233"/>
      <c r="H33" s="237"/>
      <c r="I33" s="233"/>
      <c r="J33" s="236"/>
      <c r="K33" s="236"/>
      <c r="L33" s="261"/>
      <c r="M33" s="7"/>
      <c r="N33" s="282"/>
      <c r="O33" s="270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65" customHeight="1">
      <c r="A34" s="32"/>
      <c r="B34" s="35"/>
      <c r="C34" s="272" t="s">
        <v>4</v>
      </c>
      <c r="D34" s="272"/>
      <c r="E34" s="263" t="s">
        <v>104</v>
      </c>
      <c r="F34" s="264"/>
      <c r="G34" s="264"/>
      <c r="H34" s="155">
        <v>1</v>
      </c>
      <c r="I34" s="69">
        <f>IF(E34="","",VLOOKUP(E34,'Podpůrná data'!$I$23:$J$192,2,FALSE))</f>
        <v>4364</v>
      </c>
      <c r="J34" s="234">
        <f>IF(H34="",0,H34*20)</f>
        <v>20</v>
      </c>
      <c r="K34" s="234"/>
      <c r="L34" s="93">
        <f>IF(I34="",0,I34*J34)</f>
        <v>87280</v>
      </c>
      <c r="M34" s="16">
        <f>IF(L34&gt;0,IF(ISTEXT(C34)=TRUE,0,1),0)</f>
        <v>0</v>
      </c>
      <c r="N34" s="244">
        <f>IF(L34&gt;0,1,0)</f>
        <v>1</v>
      </c>
      <c r="O34" s="245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1.9" customHeight="1">
      <c r="A35" s="32"/>
      <c r="B35" s="36"/>
      <c r="C35" s="277"/>
      <c r="D35" s="277"/>
      <c r="E35" s="162"/>
      <c r="F35" s="162"/>
      <c r="G35" s="162"/>
      <c r="H35" s="162"/>
      <c r="I35" s="162"/>
      <c r="J35" s="162"/>
      <c r="K35" s="162"/>
      <c r="L35" s="163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>
      <c r="A36" s="32"/>
      <c r="B36" s="36"/>
      <c r="C36" s="162"/>
      <c r="D36" s="162" t="s">
        <v>7</v>
      </c>
      <c r="E36" s="263"/>
      <c r="F36" s="264"/>
      <c r="G36" s="264"/>
      <c r="H36" s="155"/>
      <c r="I36" s="69" t="str">
        <f>IF(E36="","",VLOOKUP(E36,'Podpůrná data'!$I$23:$J$192,2,FALSE))</f>
        <v/>
      </c>
      <c r="J36" s="234">
        <f>IF(H36="",0,H36*20)</f>
        <v>0</v>
      </c>
      <c r="K36" s="234"/>
      <c r="L36" s="93">
        <f>IF(I36="",0,I36*J36)</f>
        <v>0</v>
      </c>
      <c r="M36" s="16"/>
      <c r="N36" s="244">
        <f>IF(L36&gt;0,1,0)</f>
        <v>0</v>
      </c>
      <c r="O36" s="245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65" customHeight="1">
      <c r="A37" s="32"/>
      <c r="B37" s="36"/>
      <c r="C37" s="162"/>
      <c r="D37" s="162"/>
      <c r="E37" s="162"/>
      <c r="F37" s="162"/>
      <c r="G37" s="162"/>
      <c r="H37" s="164"/>
      <c r="I37" s="162"/>
      <c r="J37" s="162"/>
      <c r="K37" s="162"/>
      <c r="L37" s="163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65" hidden="1" customHeight="1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8.15" customHeight="1" thickBot="1">
      <c r="B39" s="98"/>
      <c r="C39" s="17"/>
      <c r="D39" s="17"/>
      <c r="E39" s="17"/>
      <c r="F39" s="17"/>
      <c r="G39" s="17"/>
      <c r="H39" s="17"/>
      <c r="I39" s="107" t="s">
        <v>82</v>
      </c>
      <c r="J39" s="276">
        <f>J34+J36</f>
        <v>20</v>
      </c>
      <c r="K39" s="276"/>
      <c r="L39" s="108">
        <f>L34+L36</f>
        <v>87280</v>
      </c>
      <c r="N39" s="273">
        <f>N34+N36</f>
        <v>1</v>
      </c>
      <c r="O39" s="274"/>
      <c r="R39" s="32" t="str">
        <f>IF(J39&gt;120,"Pozor, maximální celkový počet pracovních dní (člověkodnů) je 120.","")</f>
        <v/>
      </c>
    </row>
    <row r="40" spans="1:190" ht="15.75" thickBot="1">
      <c r="K40" s="99"/>
    </row>
    <row r="41" spans="1:190" s="109" customFormat="1" ht="45" customHeight="1">
      <c r="A41" s="32"/>
      <c r="B41" s="248" t="s">
        <v>63</v>
      </c>
      <c r="C41" s="249"/>
      <c r="D41" s="249"/>
      <c r="E41" s="235" t="s">
        <v>105</v>
      </c>
      <c r="F41" s="235"/>
      <c r="G41" s="235"/>
      <c r="H41" s="235"/>
      <c r="I41" s="235" t="s">
        <v>106</v>
      </c>
      <c r="J41" s="235"/>
      <c r="K41" s="235"/>
      <c r="L41" s="71" t="s">
        <v>107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>
      <c r="A42" s="32"/>
      <c r="B42" s="250"/>
      <c r="C42" s="251"/>
      <c r="D42" s="251"/>
      <c r="E42" s="278" t="s">
        <v>108</v>
      </c>
      <c r="F42" s="278"/>
      <c r="G42" s="278"/>
      <c r="H42" s="278"/>
      <c r="I42" s="233" t="s">
        <v>109</v>
      </c>
      <c r="J42" s="233"/>
      <c r="K42" s="233"/>
      <c r="L42" s="261" t="s">
        <v>86</v>
      </c>
      <c r="M42" s="7"/>
      <c r="N42" s="103" t="s">
        <v>110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>
      <c r="A43" s="32"/>
      <c r="B43" s="250"/>
      <c r="C43" s="251"/>
      <c r="D43" s="251"/>
      <c r="E43" s="278"/>
      <c r="F43" s="278"/>
      <c r="G43" s="278"/>
      <c r="H43" s="278"/>
      <c r="I43" s="233"/>
      <c r="J43" s="233"/>
      <c r="K43" s="233"/>
      <c r="L43" s="261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>
      <c r="A44" s="32"/>
      <c r="B44" s="250"/>
      <c r="C44" s="251"/>
      <c r="D44" s="251"/>
      <c r="E44" s="278"/>
      <c r="F44" s="278"/>
      <c r="G44" s="278"/>
      <c r="H44" s="278"/>
      <c r="I44" s="233"/>
      <c r="J44" s="233"/>
      <c r="K44" s="233"/>
      <c r="L44" s="261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350000000000001" hidden="1" customHeight="1">
      <c r="A45" s="32"/>
      <c r="B45" s="250"/>
      <c r="C45" s="251"/>
      <c r="D45" s="251"/>
      <c r="E45" s="278"/>
      <c r="F45" s="278"/>
      <c r="G45" s="278"/>
      <c r="H45" s="278"/>
      <c r="I45" s="233"/>
      <c r="J45" s="233"/>
      <c r="K45" s="233"/>
      <c r="L45" s="261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350000000000001" customHeight="1">
      <c r="A46" s="32"/>
      <c r="B46" s="252"/>
      <c r="C46" s="253"/>
      <c r="D46" s="253"/>
      <c r="E46" s="278"/>
      <c r="F46" s="278"/>
      <c r="G46" s="278"/>
      <c r="H46" s="278"/>
      <c r="I46" s="236"/>
      <c r="J46" s="236"/>
      <c r="K46" s="236"/>
      <c r="L46" s="262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>
      <c r="A47" s="32"/>
      <c r="B47" s="35"/>
      <c r="C47" s="243"/>
      <c r="D47" s="243"/>
      <c r="E47" s="238">
        <v>10</v>
      </c>
      <c r="F47" s="239"/>
      <c r="G47" s="239"/>
      <c r="H47" s="240"/>
      <c r="I47" s="234">
        <f>IF(E47="","",'Podpůrná data'!$J$4)</f>
        <v>317</v>
      </c>
      <c r="J47" s="234"/>
      <c r="K47" s="234"/>
      <c r="L47" s="93">
        <f>IF(I47="",0,E47*I47)</f>
        <v>3170</v>
      </c>
      <c r="M47" s="111">
        <f>IF(L47&gt;0,IF(ISTEXT(C47)=TRUE,0,1),0)</f>
        <v>1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5.75" thickBot="1"/>
    <row r="50" spans="1:190" s="109" customFormat="1" ht="58.9" customHeight="1" thickBot="1">
      <c r="A50" s="32"/>
      <c r="B50" s="248" t="s">
        <v>64</v>
      </c>
      <c r="C50" s="249"/>
      <c r="D50" s="249"/>
      <c r="E50" s="235" t="s">
        <v>77</v>
      </c>
      <c r="F50" s="235"/>
      <c r="G50" s="94" t="s">
        <v>111</v>
      </c>
      <c r="H50" s="94" t="s">
        <v>78</v>
      </c>
      <c r="I50" s="95" t="s">
        <v>79</v>
      </c>
      <c r="J50" s="235" t="s">
        <v>81</v>
      </c>
      <c r="K50" s="235"/>
      <c r="L50" s="71" t="s">
        <v>82</v>
      </c>
      <c r="M50" s="7"/>
      <c r="N50" s="246" t="s">
        <v>100</v>
      </c>
      <c r="O50" s="247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>
      <c r="A51" s="32"/>
      <c r="B51" s="250"/>
      <c r="C51" s="251"/>
      <c r="D51" s="251"/>
      <c r="E51" s="34"/>
      <c r="F51" s="34"/>
      <c r="G51" s="34"/>
      <c r="H51" s="260" t="s">
        <v>112</v>
      </c>
      <c r="I51" s="233" t="s">
        <v>85</v>
      </c>
      <c r="J51" s="100"/>
      <c r="K51" s="42"/>
      <c r="L51" s="261" t="s">
        <v>86</v>
      </c>
      <c r="M51" s="7"/>
      <c r="N51" s="254">
        <v>244021</v>
      </c>
      <c r="O51" s="255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>
      <c r="A52" s="32"/>
      <c r="B52" s="250"/>
      <c r="C52" s="251"/>
      <c r="D52" s="251"/>
      <c r="E52" s="34"/>
      <c r="F52" s="34"/>
      <c r="G52" s="34"/>
      <c r="H52" s="260"/>
      <c r="I52" s="233"/>
      <c r="J52" s="100"/>
      <c r="K52" s="42"/>
      <c r="L52" s="261"/>
      <c r="M52" s="7"/>
      <c r="N52" s="256"/>
      <c r="O52" s="257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>
      <c r="A53" s="32"/>
      <c r="B53" s="250"/>
      <c r="C53" s="251"/>
      <c r="D53" s="251"/>
      <c r="E53" s="233" t="s">
        <v>113</v>
      </c>
      <c r="F53" s="233"/>
      <c r="G53" s="233" t="s">
        <v>114</v>
      </c>
      <c r="H53" s="260"/>
      <c r="I53" s="233"/>
      <c r="J53" s="233" t="s">
        <v>89</v>
      </c>
      <c r="K53" s="233"/>
      <c r="L53" s="261"/>
      <c r="M53" s="7"/>
      <c r="N53" s="256"/>
      <c r="O53" s="257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350000000000001" customHeight="1">
      <c r="A54" s="32"/>
      <c r="B54" s="250"/>
      <c r="C54" s="251"/>
      <c r="D54" s="251"/>
      <c r="E54" s="233"/>
      <c r="F54" s="233"/>
      <c r="G54" s="233"/>
      <c r="H54" s="260"/>
      <c r="I54" s="233"/>
      <c r="J54" s="233"/>
      <c r="K54" s="233"/>
      <c r="L54" s="261"/>
      <c r="M54" s="7"/>
      <c r="N54" s="256"/>
      <c r="O54" s="257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350000000000001" customHeight="1">
      <c r="A55" s="32"/>
      <c r="B55" s="252"/>
      <c r="C55" s="253"/>
      <c r="D55" s="253"/>
      <c r="E55" s="233"/>
      <c r="F55" s="233"/>
      <c r="G55" s="233"/>
      <c r="H55" s="260"/>
      <c r="I55" s="236"/>
      <c r="J55" s="236"/>
      <c r="K55" s="236"/>
      <c r="L55" s="262"/>
      <c r="M55" s="7"/>
      <c r="N55" s="258"/>
      <c r="O55" s="259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65" customHeight="1">
      <c r="A56" s="32"/>
      <c r="B56" s="35"/>
      <c r="C56" s="243"/>
      <c r="D56" s="243"/>
      <c r="E56" s="241">
        <v>0.2</v>
      </c>
      <c r="F56" s="242"/>
      <c r="G56" s="154">
        <v>1</v>
      </c>
      <c r="H56" s="155">
        <v>12</v>
      </c>
      <c r="I56" s="69">
        <f>IF(E56="","",'Podpůrná data'!$F$6)</f>
        <v>633</v>
      </c>
      <c r="J56" s="234">
        <f>IFERROR(INT(ROUND(E56,2)*(VLOOKUP(INT(H56),'Podpůrná data'!$A$196:$C$240,2,FALSE))*(H56/(INT(H56)))),0)</f>
        <v>344</v>
      </c>
      <c r="K56" s="234"/>
      <c r="L56" s="93">
        <f>IF(I56="",0,I56*J56)</f>
        <v>217752</v>
      </c>
      <c r="M56" s="16">
        <f>IF(L56&gt;0,IF(ISTEXT(C56)=TRUE,0,1),0)</f>
        <v>1</v>
      </c>
      <c r="N56" s="244">
        <f>IF(L56&gt;0,G56,0)</f>
        <v>1</v>
      </c>
      <c r="O56" s="24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65" customHeight="1" thickBot="1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5.75" thickBot="1"/>
    <row r="59" spans="1:190" s="109" customFormat="1" ht="59.65" customHeight="1" thickBot="1">
      <c r="A59" s="32"/>
      <c r="B59" s="248" t="s">
        <v>65</v>
      </c>
      <c r="C59" s="249"/>
      <c r="D59" s="249"/>
      <c r="E59" s="235" t="s">
        <v>77</v>
      </c>
      <c r="F59" s="235"/>
      <c r="G59" s="94" t="s">
        <v>111</v>
      </c>
      <c r="H59" s="94" t="s">
        <v>78</v>
      </c>
      <c r="I59" s="94" t="s">
        <v>79</v>
      </c>
      <c r="J59" s="235" t="s">
        <v>81</v>
      </c>
      <c r="K59" s="235"/>
      <c r="L59" s="71" t="s">
        <v>82</v>
      </c>
      <c r="M59" s="7"/>
      <c r="N59" s="246" t="s">
        <v>100</v>
      </c>
      <c r="O59" s="247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>
      <c r="A60" s="32"/>
      <c r="B60" s="250"/>
      <c r="C60" s="251"/>
      <c r="D60" s="251"/>
      <c r="E60" s="34"/>
      <c r="F60" s="34"/>
      <c r="G60" s="34"/>
      <c r="H60" s="260" t="s">
        <v>115</v>
      </c>
      <c r="I60" s="233" t="s">
        <v>85</v>
      </c>
      <c r="J60" s="100"/>
      <c r="K60" s="42"/>
      <c r="L60" s="261" t="s">
        <v>86</v>
      </c>
      <c r="M60" s="7"/>
      <c r="N60" s="254">
        <v>244021</v>
      </c>
      <c r="O60" s="255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>
      <c r="A61" s="32"/>
      <c r="B61" s="250"/>
      <c r="C61" s="251"/>
      <c r="D61" s="251"/>
      <c r="E61" s="34"/>
      <c r="F61" s="34"/>
      <c r="G61" s="34"/>
      <c r="H61" s="260"/>
      <c r="I61" s="233"/>
      <c r="J61" s="100"/>
      <c r="K61" s="42"/>
      <c r="L61" s="261"/>
      <c r="M61" s="7"/>
      <c r="N61" s="256"/>
      <c r="O61" s="257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>
      <c r="A62" s="32"/>
      <c r="B62" s="250"/>
      <c r="C62" s="251"/>
      <c r="D62" s="251"/>
      <c r="E62" s="233" t="s">
        <v>116</v>
      </c>
      <c r="F62" s="233"/>
      <c r="G62" s="233" t="s">
        <v>114</v>
      </c>
      <c r="H62" s="260"/>
      <c r="I62" s="233"/>
      <c r="J62" s="233" t="s">
        <v>89</v>
      </c>
      <c r="K62" s="233"/>
      <c r="L62" s="261"/>
      <c r="M62" s="7"/>
      <c r="N62" s="256"/>
      <c r="O62" s="257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350000000000001" customHeight="1">
      <c r="A63" s="32"/>
      <c r="B63" s="250"/>
      <c r="C63" s="251"/>
      <c r="D63" s="251"/>
      <c r="E63" s="233"/>
      <c r="F63" s="233"/>
      <c r="G63" s="233"/>
      <c r="H63" s="260"/>
      <c r="I63" s="233"/>
      <c r="J63" s="233"/>
      <c r="K63" s="233"/>
      <c r="L63" s="261"/>
      <c r="M63" s="7"/>
      <c r="N63" s="256"/>
      <c r="O63" s="257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6.149999999999999" customHeight="1">
      <c r="A64" s="32"/>
      <c r="B64" s="252"/>
      <c r="C64" s="253"/>
      <c r="D64" s="253"/>
      <c r="E64" s="233"/>
      <c r="F64" s="233"/>
      <c r="G64" s="233"/>
      <c r="H64" s="260"/>
      <c r="I64" s="236"/>
      <c r="J64" s="236"/>
      <c r="K64" s="236"/>
      <c r="L64" s="262"/>
      <c r="M64" s="7"/>
      <c r="N64" s="258"/>
      <c r="O64" s="259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65" customHeight="1">
      <c r="A65" s="32"/>
      <c r="B65" s="35"/>
      <c r="C65" s="243"/>
      <c r="D65" s="243"/>
      <c r="E65" s="241">
        <v>1</v>
      </c>
      <c r="F65" s="242"/>
      <c r="G65" s="154">
        <v>2</v>
      </c>
      <c r="H65" s="155">
        <v>24</v>
      </c>
      <c r="I65" s="69">
        <f>IF(E65="","",'Podpůrná data'!$F$7)</f>
        <v>532</v>
      </c>
      <c r="J65" s="234">
        <f>IFERROR(INT(ROUND(E65,2)*(VLOOKUP(INT(H65),'Podpůrná data'!$A$196:$C$240,2,FALSE))*(H65/(INT(H65)))),0)</f>
        <v>3440</v>
      </c>
      <c r="K65" s="234"/>
      <c r="L65" s="93">
        <f>IF(I65="",0,I65*J65)</f>
        <v>1830080</v>
      </c>
      <c r="M65" s="16">
        <f>IF(L65&gt;0,IF(ISTEXT(C65)=TRUE,0,1),0)</f>
        <v>1</v>
      </c>
      <c r="N65" s="244">
        <f>IF(L65&gt;0,G65,0)</f>
        <v>2</v>
      </c>
      <c r="O65" s="24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6.149999999999999" customHeight="1" thickBot="1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6.149999999999999" customHeight="1"/>
    <row r="68" spans="1:190" ht="16.149999999999999" customHeight="1">
      <c r="C68" s="32"/>
      <c r="D68" s="32"/>
      <c r="E68" s="32"/>
      <c r="F68" s="32"/>
      <c r="G68" s="32"/>
      <c r="M68" s="32"/>
    </row>
    <row r="69" spans="1:190" ht="16.149999999999999" customHeight="1">
      <c r="C69" s="32"/>
      <c r="D69" s="32"/>
      <c r="E69" s="32"/>
      <c r="F69" s="32"/>
      <c r="G69" s="32"/>
      <c r="M69" s="32"/>
    </row>
    <row r="70" spans="1:190" ht="16.149999999999999" customHeight="1">
      <c r="C70" s="32"/>
      <c r="D70" s="32"/>
      <c r="E70" s="32"/>
      <c r="F70" s="32"/>
      <c r="G70" s="32"/>
      <c r="M70" s="32"/>
    </row>
    <row r="71" spans="1:190" ht="16.149999999999999" customHeight="1">
      <c r="C71" s="32"/>
      <c r="D71" s="32"/>
      <c r="E71" s="32"/>
      <c r="F71" s="32"/>
      <c r="G71" s="32"/>
      <c r="M71" s="32"/>
    </row>
    <row r="72" spans="1:190" ht="16.149999999999999" customHeight="1">
      <c r="C72" s="32"/>
      <c r="D72" s="32"/>
      <c r="E72" s="32"/>
      <c r="F72" s="32"/>
      <c r="G72" s="32"/>
      <c r="M72" s="32"/>
    </row>
    <row r="73" spans="1:190" ht="16.149999999999999" customHeight="1">
      <c r="C73" s="32"/>
      <c r="D73" s="32"/>
      <c r="E73" s="32"/>
      <c r="F73" s="32"/>
      <c r="G73" s="32"/>
      <c r="M73" s="32"/>
    </row>
    <row r="74" spans="1:190" ht="16.149999999999999" customHeight="1">
      <c r="C74" s="32"/>
      <c r="D74" s="32"/>
      <c r="E74" s="32"/>
      <c r="F74" s="32"/>
      <c r="G74" s="32"/>
      <c r="M74" s="32"/>
    </row>
    <row r="75" spans="1:190" ht="16.149999999999999" customHeight="1"/>
    <row r="76" spans="1:190" ht="16.149999999999999" customHeight="1"/>
    <row r="77" spans="1:190" ht="16.149999999999999" customHeight="1"/>
    <row r="78" spans="1:190" ht="16.149999999999999" customHeight="1"/>
    <row r="79" spans="1:190" ht="16.149999999999999" customHeight="1"/>
    <row r="80" spans="1:190" ht="16.149999999999999" customHeight="1"/>
    <row r="81" ht="16.149999999999999" customHeight="1"/>
    <row r="82" ht="16.149999999999999" customHeight="1"/>
    <row r="83" ht="16.149999999999999" customHeight="1"/>
    <row r="84" ht="16.149999999999999" customHeight="1"/>
    <row r="85" ht="16.149999999999999" customHeight="1"/>
    <row r="86" ht="16.149999999999999" customHeight="1"/>
    <row r="87" ht="16.149999999999999" customHeight="1"/>
    <row r="88" ht="16.149999999999999" customHeight="1"/>
    <row r="89" ht="16.149999999999999" customHeight="1"/>
    <row r="90" ht="16.149999999999999" customHeight="1"/>
    <row r="91" ht="16.149999999999999" customHeight="1"/>
    <row r="92" ht="16.149999999999999" customHeight="1"/>
    <row r="93" ht="16.149999999999999" customHeight="1"/>
    <row r="94" ht="16.149999999999999" customHeight="1"/>
    <row r="95" ht="16.149999999999999" customHeight="1"/>
    <row r="96" ht="16.149999999999999" customHeight="1"/>
    <row r="97" ht="16.149999999999999" customHeight="1"/>
    <row r="98" ht="16.149999999999999" customHeight="1"/>
    <row r="99" ht="16.149999999999999" customHeight="1"/>
    <row r="100" ht="16.149999999999999" customHeight="1"/>
    <row r="101" ht="16.149999999999999" customHeight="1"/>
    <row r="102" ht="16.149999999999999" customHeight="1"/>
    <row r="103" ht="16.149999999999999" customHeight="1"/>
    <row r="104" ht="16.149999999999999" customHeight="1"/>
    <row r="105" ht="16.149999999999999" customHeight="1"/>
    <row r="106" ht="16.149999999999999" customHeight="1"/>
    <row r="107" ht="16.149999999999999" customHeight="1"/>
    <row r="108" ht="16.149999999999999" customHeight="1"/>
    <row r="109" ht="16.149999999999999" customHeight="1"/>
    <row r="110" ht="16.149999999999999" customHeight="1"/>
    <row r="111" ht="16.149999999999999" customHeight="1"/>
    <row r="112" ht="16.149999999999999" customHeight="1"/>
    <row r="113" ht="16.149999999999999" customHeight="1"/>
    <row r="114" ht="16.149999999999999" customHeight="1"/>
    <row r="115" ht="16.149999999999999" customHeight="1"/>
    <row r="116" ht="16.149999999999999" customHeight="1"/>
    <row r="117" ht="16.149999999999999" customHeight="1"/>
    <row r="118" ht="16.149999999999999" customHeight="1"/>
    <row r="119" ht="16.149999999999999" customHeight="1"/>
    <row r="120" ht="16.149999999999999" customHeight="1"/>
    <row r="121" ht="16.149999999999999" customHeight="1"/>
    <row r="122" ht="16.149999999999999" customHeight="1"/>
    <row r="123" ht="16.149999999999999" customHeight="1"/>
    <row r="124" ht="16.149999999999999" customHeight="1"/>
    <row r="125" ht="16.149999999999999" customHeight="1"/>
    <row r="126" ht="16.149999999999999" customHeight="1"/>
    <row r="127" ht="16.149999999999999" customHeight="1"/>
    <row r="128" ht="16.149999999999999" customHeight="1"/>
    <row r="129" ht="16.149999999999999" customHeight="1"/>
    <row r="130" ht="16.149999999999999" customHeight="1"/>
    <row r="131" ht="16.149999999999999" customHeight="1"/>
    <row r="132" ht="16.149999999999999" customHeight="1"/>
    <row r="133" ht="16.149999999999999" customHeight="1"/>
    <row r="134" ht="16.149999999999999" customHeight="1"/>
    <row r="135" ht="16.149999999999999" customHeight="1"/>
    <row r="136" ht="16.149999999999999" customHeight="1"/>
    <row r="137" ht="16.149999999999999" customHeight="1"/>
    <row r="138" ht="16.149999999999999" customHeight="1"/>
    <row r="139" ht="16.149999999999999" customHeight="1"/>
    <row r="140" ht="16.149999999999999" customHeight="1"/>
    <row r="141" ht="16.149999999999999" customHeight="1"/>
    <row r="142" ht="16.149999999999999" customHeight="1"/>
    <row r="143" ht="16.149999999999999" customHeight="1"/>
    <row r="144" ht="16.149999999999999" customHeight="1"/>
    <row r="145" ht="16.149999999999999" customHeight="1"/>
    <row r="146" ht="16.149999999999999" customHeight="1"/>
    <row r="147" ht="16.149999999999999" customHeight="1"/>
    <row r="148" ht="16.149999999999999" customHeight="1"/>
    <row r="149" ht="16.149999999999999" customHeight="1"/>
    <row r="150" ht="16.149999999999999" customHeight="1"/>
    <row r="151" ht="16.149999999999999" customHeight="1"/>
    <row r="152" ht="16.149999999999999" customHeight="1"/>
    <row r="153" ht="16.149999999999999" customHeight="1"/>
    <row r="154" ht="16.149999999999999" customHeight="1"/>
    <row r="155" ht="16.149999999999999" customHeight="1"/>
    <row r="156" ht="16.149999999999999" customHeight="1"/>
    <row r="157" ht="16.149999999999999" customHeight="1"/>
    <row r="158" ht="16.149999999999999" customHeight="1"/>
    <row r="159" ht="16.149999999999999" customHeight="1"/>
    <row r="160" ht="16.149999999999999" customHeight="1"/>
    <row r="161" ht="16.149999999999999" customHeight="1"/>
    <row r="162" ht="16.149999999999999" customHeight="1"/>
    <row r="163" ht="16.149999999999999" customHeight="1"/>
    <row r="164" ht="16.149999999999999" customHeight="1"/>
    <row r="165" ht="16.149999999999999" customHeight="1"/>
    <row r="166" ht="16.149999999999999" customHeight="1"/>
    <row r="167" ht="16.149999999999999" customHeight="1"/>
    <row r="168" ht="16.149999999999999" customHeight="1"/>
    <row r="169" ht="16.149999999999999" customHeight="1"/>
    <row r="170" ht="16.149999999999999" customHeight="1"/>
    <row r="171" ht="16.149999999999999" customHeight="1"/>
    <row r="172" ht="16.149999999999999" customHeight="1"/>
    <row r="173" ht="16.149999999999999" customHeight="1"/>
  </sheetData>
  <sheetProtection algorithmName="SHA-512" hashValue="YVi02gnPgLwYQtGr36simh8OL3R+4BuS3J6/ZMO4zQJSXv51FQxyOywKPbOMycX23Dj9tG243JzJsh+9qI3kuw==" saltValue="NxQUcvOSNpYYeBHhKqZNOw==" spinCount="100000" sheet="1" objects="1" scenarios="1"/>
  <mergeCells count="91"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  <mergeCell ref="L20:L24"/>
    <mergeCell ref="N34:O34"/>
    <mergeCell ref="N36:O36"/>
    <mergeCell ref="N28:O28"/>
    <mergeCell ref="N29:O33"/>
    <mergeCell ref="L29:L33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headerFooter>
    <oddHeader>&amp;L&amp;"Aptos"&amp;10&amp;K000000 Internal-Interní&amp;1#_x000D_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G17" sqref="G17"/>
    </sheetView>
  </sheetViews>
  <sheetFormatPr defaultRowHeight="15"/>
  <cols>
    <col min="1" max="1" width="28.140625" customWidth="1"/>
    <col min="2" max="2" width="21.85546875" customWidth="1"/>
    <col min="3" max="3" width="20.5703125" customWidth="1"/>
    <col min="4" max="4" width="16" customWidth="1"/>
    <col min="5" max="5" width="14.42578125" customWidth="1"/>
    <col min="6" max="7" width="12.7109375" customWidth="1"/>
    <col min="9" max="9" width="28.28515625" customWidth="1"/>
    <col min="10" max="10" width="19.42578125" customWidth="1"/>
    <col min="11" max="11" width="10" customWidth="1"/>
    <col min="12" max="12" width="8" customWidth="1"/>
    <col min="16" max="16" width="25.7109375" customWidth="1"/>
  </cols>
  <sheetData>
    <row r="2" spans="1:16">
      <c r="A2" s="308"/>
      <c r="B2" s="308"/>
      <c r="C2" s="308"/>
      <c r="D2" s="308"/>
      <c r="E2" s="308"/>
      <c r="F2" s="308"/>
      <c r="G2" s="309"/>
      <c r="H2" s="309"/>
      <c r="M2" s="81"/>
    </row>
    <row r="3" spans="1:16" ht="66" customHeight="1">
      <c r="A3" s="82" t="s">
        <v>75</v>
      </c>
      <c r="B3" s="82" t="s">
        <v>117</v>
      </c>
      <c r="C3" s="82" t="s">
        <v>118</v>
      </c>
      <c r="D3" s="82" t="s">
        <v>119</v>
      </c>
      <c r="E3" s="82" t="s">
        <v>120</v>
      </c>
      <c r="F3" s="83" t="s">
        <v>121</v>
      </c>
      <c r="G3" s="101" t="s">
        <v>122</v>
      </c>
      <c r="H3" s="84"/>
      <c r="I3" s="85" t="s">
        <v>123</v>
      </c>
      <c r="J3" s="85" t="s">
        <v>124</v>
      </c>
      <c r="O3" s="294" t="s">
        <v>27</v>
      </c>
      <c r="P3" s="294"/>
    </row>
    <row r="4" spans="1:16">
      <c r="A4" s="298" t="s">
        <v>125</v>
      </c>
      <c r="B4" s="300">
        <v>23101</v>
      </c>
      <c r="C4" s="87" t="s">
        <v>126</v>
      </c>
      <c r="D4" s="88">
        <v>53596.815699999999</v>
      </c>
      <c r="E4" s="89">
        <f t="shared" ref="E4:E9" si="0">D4*1.338</f>
        <v>71712.539406600001</v>
      </c>
      <c r="F4" s="89">
        <f>FLOOR(FLOOR(E4*12/1720,1)*1.15,1)</f>
        <v>575</v>
      </c>
      <c r="G4" s="89">
        <f>FLOOR(E4*12/1720,1)</f>
        <v>500</v>
      </c>
      <c r="I4" s="295">
        <v>9114</v>
      </c>
      <c r="J4" s="295">
        <v>317</v>
      </c>
      <c r="L4" s="106" t="s">
        <v>127</v>
      </c>
      <c r="O4" s="104" t="s">
        <v>28</v>
      </c>
      <c r="P4" s="104" t="s">
        <v>29</v>
      </c>
    </row>
    <row r="5" spans="1:16">
      <c r="A5" s="299"/>
      <c r="B5" s="301"/>
      <c r="C5" s="87" t="s">
        <v>128</v>
      </c>
      <c r="D5" s="88">
        <v>67897.522100000002</v>
      </c>
      <c r="E5" s="89">
        <f t="shared" si="0"/>
        <v>90846.884569800008</v>
      </c>
      <c r="F5" s="89">
        <f>FLOOR(FLOOR(E5*12/1720,1)*1.15,1)</f>
        <v>727</v>
      </c>
      <c r="G5" s="89">
        <f>FLOOR(E5*12/1720,1)</f>
        <v>633</v>
      </c>
      <c r="I5" s="296"/>
      <c r="J5" s="296"/>
      <c r="L5" s="106" t="s">
        <v>90</v>
      </c>
      <c r="O5" s="104" t="s">
        <v>30</v>
      </c>
      <c r="P5" s="104" t="s">
        <v>31</v>
      </c>
    </row>
    <row r="6" spans="1:16">
      <c r="A6" s="82" t="s">
        <v>64</v>
      </c>
      <c r="B6" s="90">
        <v>23101</v>
      </c>
      <c r="C6" s="87" t="s">
        <v>128</v>
      </c>
      <c r="D6" s="88">
        <v>67897.522100000002</v>
      </c>
      <c r="E6" s="89">
        <f t="shared" si="0"/>
        <v>90846.884569800008</v>
      </c>
      <c r="F6" s="89">
        <f>FLOOR(E6*12/1720,1)</f>
        <v>633</v>
      </c>
      <c r="G6" s="102" t="s">
        <v>129</v>
      </c>
      <c r="I6" s="296"/>
      <c r="J6" s="296"/>
      <c r="L6" s="106" t="s">
        <v>130</v>
      </c>
      <c r="O6" s="105" t="s">
        <v>32</v>
      </c>
      <c r="P6" s="104" t="s">
        <v>33</v>
      </c>
    </row>
    <row r="7" spans="1:16">
      <c r="A7" s="298" t="s">
        <v>131</v>
      </c>
      <c r="B7" s="300">
        <v>23101</v>
      </c>
      <c r="C7" s="87" t="s">
        <v>126</v>
      </c>
      <c r="D7" s="88">
        <v>53596.815699999999</v>
      </c>
      <c r="E7" s="89">
        <f t="shared" si="0"/>
        <v>71712.539406600001</v>
      </c>
      <c r="F7" s="302">
        <f>FLOOR(SUM(E7:E9)*12/5160,1)</f>
        <v>532</v>
      </c>
      <c r="G7" s="310" t="s">
        <v>129</v>
      </c>
      <c r="I7" s="296"/>
      <c r="J7" s="296"/>
      <c r="O7" s="104" t="s">
        <v>34</v>
      </c>
      <c r="P7" s="104" t="s">
        <v>35</v>
      </c>
    </row>
    <row r="8" spans="1:16">
      <c r="A8" s="299"/>
      <c r="B8" s="301"/>
      <c r="C8" s="87" t="s">
        <v>128</v>
      </c>
      <c r="D8" s="88">
        <v>67897.522100000002</v>
      </c>
      <c r="E8" s="89">
        <f t="shared" si="0"/>
        <v>90846.884569800008</v>
      </c>
      <c r="F8" s="303"/>
      <c r="G8" s="310"/>
      <c r="I8" s="296"/>
      <c r="J8" s="296"/>
      <c r="L8" s="106" t="s">
        <v>132</v>
      </c>
      <c r="O8" s="104" t="s">
        <v>36</v>
      </c>
      <c r="P8" s="104" t="s">
        <v>37</v>
      </c>
    </row>
    <row r="9" spans="1:16">
      <c r="A9" s="86" t="s">
        <v>133</v>
      </c>
      <c r="B9" s="90">
        <v>31</v>
      </c>
      <c r="C9" s="87" t="s">
        <v>126</v>
      </c>
      <c r="D9" s="88">
        <v>49650.651700000002</v>
      </c>
      <c r="E9" s="89">
        <f t="shared" si="0"/>
        <v>66432.57197460001</v>
      </c>
      <c r="F9" s="304"/>
      <c r="G9" s="310"/>
      <c r="I9" s="297"/>
      <c r="J9" s="297"/>
      <c r="L9" s="106" t="s">
        <v>134</v>
      </c>
      <c r="O9" s="104" t="s">
        <v>38</v>
      </c>
      <c r="P9" s="104" t="s">
        <v>39</v>
      </c>
    </row>
    <row r="10" spans="1:16" ht="28.9" customHeight="1">
      <c r="A10" s="91" t="s">
        <v>135</v>
      </c>
      <c r="D10" s="112"/>
      <c r="E10" s="81"/>
      <c r="I10" s="305" t="s">
        <v>136</v>
      </c>
      <c r="L10" s="106" t="s">
        <v>137</v>
      </c>
      <c r="M10" s="81"/>
      <c r="O10" s="104" t="s">
        <v>40</v>
      </c>
      <c r="P10" s="104" t="s">
        <v>41</v>
      </c>
    </row>
    <row r="11" spans="1:16">
      <c r="D11" s="92"/>
      <c r="F11" s="92"/>
      <c r="G11" s="92"/>
      <c r="I11" s="306"/>
      <c r="M11" s="81"/>
      <c r="O11" s="104" t="s">
        <v>42</v>
      </c>
      <c r="P11" s="104" t="s">
        <v>43</v>
      </c>
    </row>
    <row r="12" spans="1:16">
      <c r="D12" s="150"/>
    </row>
    <row r="14" spans="1:16" ht="18.75">
      <c r="A14" s="1" t="s">
        <v>138</v>
      </c>
      <c r="B14" s="2"/>
      <c r="J14" s="3"/>
    </row>
    <row r="15" spans="1:16" ht="5.65" customHeight="1">
      <c r="B15" s="2"/>
      <c r="J15" s="3"/>
    </row>
    <row r="16" spans="1:16">
      <c r="A16" s="52" t="s">
        <v>139</v>
      </c>
      <c r="B16" s="53" t="s">
        <v>140</v>
      </c>
      <c r="C16" s="53" t="s">
        <v>141</v>
      </c>
      <c r="J16" s="3"/>
    </row>
    <row r="17" spans="1:17">
      <c r="A17" s="72" t="s">
        <v>142</v>
      </c>
      <c r="B17" s="72" t="s">
        <v>143</v>
      </c>
      <c r="C17" s="72" t="s">
        <v>144</v>
      </c>
      <c r="I17" s="54" t="s">
        <v>145</v>
      </c>
      <c r="J17" s="55">
        <v>3273</v>
      </c>
    </row>
    <row r="18" spans="1:17">
      <c r="A18" s="72" t="s">
        <v>146</v>
      </c>
      <c r="B18" s="72" t="s">
        <v>147</v>
      </c>
      <c r="C18" s="72" t="s">
        <v>148</v>
      </c>
      <c r="I18" s="54" t="s">
        <v>149</v>
      </c>
      <c r="J18" s="55">
        <v>3818</v>
      </c>
    </row>
    <row r="19" spans="1:17">
      <c r="A19" s="72" t="s">
        <v>150</v>
      </c>
      <c r="B19" s="72" t="s">
        <v>151</v>
      </c>
      <c r="C19" s="72" t="s">
        <v>151</v>
      </c>
      <c r="I19" s="54" t="s">
        <v>152</v>
      </c>
      <c r="J19" s="55">
        <v>4364</v>
      </c>
    </row>
    <row r="22" spans="1:17" ht="45">
      <c r="A22" s="56" t="s">
        <v>153</v>
      </c>
      <c r="B22" s="57" t="s">
        <v>154</v>
      </c>
      <c r="C22" s="58" t="s">
        <v>155</v>
      </c>
      <c r="D22" s="59">
        <v>1</v>
      </c>
      <c r="E22" s="59">
        <v>2</v>
      </c>
      <c r="F22" s="59">
        <v>3</v>
      </c>
      <c r="G22" s="59"/>
      <c r="H22" s="59" t="s">
        <v>156</v>
      </c>
      <c r="I22" s="60" t="s">
        <v>153</v>
      </c>
      <c r="J22" s="61" t="s">
        <v>139</v>
      </c>
      <c r="K22" s="40"/>
      <c r="L22" s="40"/>
      <c r="M22" s="40"/>
      <c r="N22" s="40"/>
      <c r="O22" s="40"/>
    </row>
    <row r="23" spans="1:17">
      <c r="A23" s="62" t="s">
        <v>157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158</v>
      </c>
    </row>
    <row r="24" spans="1:17">
      <c r="A24" s="62" t="s">
        <v>159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160</v>
      </c>
    </row>
    <row r="25" spans="1:17">
      <c r="A25" s="62" t="s">
        <v>161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162</v>
      </c>
    </row>
    <row r="26" spans="1:17">
      <c r="A26" s="62" t="s">
        <v>163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164</v>
      </c>
    </row>
    <row r="27" spans="1:17">
      <c r="A27" s="62" t="s">
        <v>165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166</v>
      </c>
    </row>
    <row r="28" spans="1:17">
      <c r="A28" s="62" t="s">
        <v>167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168</v>
      </c>
    </row>
    <row r="29" spans="1:17">
      <c r="A29" s="62" t="s">
        <v>169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170</v>
      </c>
    </row>
    <row r="30" spans="1:17">
      <c r="A30" s="62" t="s">
        <v>171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172</v>
      </c>
    </row>
    <row r="31" spans="1:17">
      <c r="A31" s="62" t="s">
        <v>173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174</v>
      </c>
    </row>
    <row r="32" spans="1:17">
      <c r="A32" s="62" t="s">
        <v>175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176</v>
      </c>
    </row>
    <row r="33" spans="1:17">
      <c r="A33" s="62" t="s">
        <v>177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178</v>
      </c>
    </row>
    <row r="34" spans="1:17">
      <c r="A34" s="62" t="s">
        <v>179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180</v>
      </c>
    </row>
    <row r="35" spans="1:17">
      <c r="A35" s="62" t="s">
        <v>181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>
      <c r="A36" s="62" t="s">
        <v>182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>
      <c r="A37" s="62" t="s">
        <v>183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>
      <c r="A38" s="62" t="s">
        <v>184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>
      <c r="A39" s="62" t="s">
        <v>185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>
      <c r="A40" s="62" t="s">
        <v>186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>
      <c r="A41" s="62" t="s">
        <v>187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>
      <c r="A42" s="62" t="s">
        <v>188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>
      <c r="A43" s="62" t="s">
        <v>189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>
      <c r="A44" s="62" t="s">
        <v>190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>
      <c r="A45" s="62" t="s">
        <v>191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>
      <c r="A46" s="62" t="s">
        <v>192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>
      <c r="A47" s="62" t="s">
        <v>193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>
      <c r="A48" s="62" t="s">
        <v>194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>
      <c r="A49" s="62" t="s">
        <v>195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>
      <c r="A50" s="62" t="s">
        <v>196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>
      <c r="A51" s="62" t="s">
        <v>197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>
      <c r="A52" s="62" t="s">
        <v>198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>
      <c r="A53" s="62" t="s">
        <v>199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>
      <c r="A54" s="62" t="s">
        <v>200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>
      <c r="A55" s="62" t="s">
        <v>201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>
      <c r="A56" s="62" t="s">
        <v>202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>
      <c r="A57" s="62" t="s">
        <v>203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>
      <c r="A58" s="62" t="s">
        <v>204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>
      <c r="A59" s="62" t="s">
        <v>205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>
      <c r="A60" s="62" t="s">
        <v>206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>
      <c r="A61" s="62" t="s">
        <v>207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>
      <c r="A62" s="62" t="s">
        <v>208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>
      <c r="A63" s="62" t="s">
        <v>209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>
      <c r="A64" s="62" t="s">
        <v>210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>
      <c r="A65" s="62" t="s">
        <v>211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>
      <c r="A66" s="62" t="s">
        <v>212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>
      <c r="A67" s="62" t="s">
        <v>213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>
      <c r="A68" s="62" t="s">
        <v>214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>
      <c r="A69" s="62" t="s">
        <v>215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>
      <c r="A70" s="62" t="s">
        <v>216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>
      <c r="A71" s="62" t="s">
        <v>217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>
      <c r="A72" s="62" t="s">
        <v>218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>
      <c r="A73" s="62" t="s">
        <v>219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>
      <c r="A74" s="62" t="s">
        <v>220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>
      <c r="A75" s="62" t="s">
        <v>221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>
      <c r="A76" s="62" t="s">
        <v>222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>
      <c r="A77" s="62" t="s">
        <v>223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>
      <c r="A78" s="62" t="s">
        <v>224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>
      <c r="A79" s="62" t="s">
        <v>225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>
      <c r="A80" s="62" t="s">
        <v>226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>
      <c r="A81" s="62" t="s">
        <v>227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>
      <c r="A82" s="62" t="s">
        <v>228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>
      <c r="A83" s="62" t="s">
        <v>229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>
      <c r="A84" s="62" t="s">
        <v>230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>
      <c r="A85" s="62" t="s">
        <v>231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>
      <c r="A86" s="62" t="s">
        <v>232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>
      <c r="A87" s="62" t="s">
        <v>233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>
      <c r="A88" s="62" t="s">
        <v>234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>
      <c r="A89" s="62" t="s">
        <v>235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>
      <c r="A90" s="62" t="s">
        <v>236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>
      <c r="A91" s="62" t="s">
        <v>237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>
      <c r="A92" s="62" t="s">
        <v>238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>
      <c r="A93" s="62" t="s">
        <v>239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>
      <c r="A94" s="62" t="s">
        <v>240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>
      <c r="A95" s="62" t="s">
        <v>241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>
      <c r="A96" s="62" t="s">
        <v>242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>
      <c r="A97" s="62" t="s">
        <v>243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>
      <c r="A98" s="62" t="s">
        <v>244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>
      <c r="A99" s="62" t="s">
        <v>245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>
      <c r="A100" s="62" t="s">
        <v>246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>
      <c r="A101" s="62" t="s">
        <v>247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>
      <c r="A102" s="62" t="s">
        <v>248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>
      <c r="A103" s="62" t="s">
        <v>249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>
      <c r="A104" s="62" t="s">
        <v>250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>
      <c r="A105" s="62" t="s">
        <v>251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>
      <c r="A106" s="62" t="s">
        <v>252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>
      <c r="A107" s="62" t="s">
        <v>253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>
      <c r="A108" s="62" t="s">
        <v>254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>
      <c r="A109" s="62" t="s">
        <v>255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>
      <c r="A110" s="62" t="s">
        <v>256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>
      <c r="A111" s="62" t="s">
        <v>257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>
      <c r="A112" s="62" t="s">
        <v>258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>
      <c r="A113" s="62" t="s">
        <v>259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>
      <c r="A114" s="62" t="s">
        <v>260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>
      <c r="A115" s="62" t="s">
        <v>261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>
      <c r="A116" s="62" t="s">
        <v>262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>
      <c r="A117" s="62" t="s">
        <v>263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>
      <c r="A118" s="62" t="s">
        <v>264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>
      <c r="A119" s="62" t="s">
        <v>265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>
      <c r="A120" s="62" t="s">
        <v>266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>
      <c r="A121" s="62" t="s">
        <v>267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>
      <c r="A122" s="62" t="s">
        <v>268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>
      <c r="A123" s="62" t="s">
        <v>269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>
      <c r="A124" s="62" t="s">
        <v>270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>
      <c r="A125" s="62" t="s">
        <v>271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>
      <c r="A126" s="62" t="s">
        <v>272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>
      <c r="A127" s="62" t="s">
        <v>273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>
      <c r="A128" s="62" t="s">
        <v>274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>
      <c r="A129" s="62" t="s">
        <v>275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>
      <c r="A130" s="62" t="s">
        <v>276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>
      <c r="A131" s="62" t="s">
        <v>277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>
      <c r="A132" s="62" t="s">
        <v>278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>
      <c r="A133" s="62" t="s">
        <v>279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>
      <c r="A134" s="62" t="s">
        <v>280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>
      <c r="A135" s="62" t="s">
        <v>281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>
      <c r="A136" s="62" t="s">
        <v>282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>
      <c r="A137" s="62" t="s">
        <v>283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>
      <c r="A138" s="62" t="s">
        <v>284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>
      <c r="A139" s="62" t="s">
        <v>285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>
      <c r="A140" s="62" t="s">
        <v>286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>
      <c r="A141" s="62" t="s">
        <v>287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>
      <c r="A142" s="62" t="s">
        <v>288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>
      <c r="A143" s="62" t="s">
        <v>104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>
      <c r="A144" s="62" t="s">
        <v>289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>
      <c r="A145" s="62" t="s">
        <v>290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>
      <c r="A146" s="62" t="s">
        <v>291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>
      <c r="A147" s="62" t="s">
        <v>292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>
      <c r="A148" s="62" t="s">
        <v>293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>
      <c r="A149" s="62" t="s">
        <v>294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>
      <c r="A150" s="62" t="s">
        <v>295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>
      <c r="A151" s="62" t="s">
        <v>296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>
      <c r="A152" s="62" t="s">
        <v>297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>
      <c r="A153" s="62" t="s">
        <v>298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>
      <c r="A154" s="62" t="s">
        <v>299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>
      <c r="A155" s="62" t="s">
        <v>300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>
      <c r="A156" s="62" t="s">
        <v>301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>
      <c r="A157" s="62" t="s">
        <v>302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>
      <c r="A158" s="62" t="s">
        <v>303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>
      <c r="A159" s="62" t="s">
        <v>304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>
      <c r="A160" s="62" t="s">
        <v>305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>
      <c r="A161" s="62" t="s">
        <v>306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>
      <c r="A162" s="62" t="s">
        <v>307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>
      <c r="A163" s="62" t="s">
        <v>308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>
      <c r="A164" s="62" t="s">
        <v>309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>
      <c r="A165" s="62" t="s">
        <v>310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>
      <c r="A166" s="62" t="s">
        <v>311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>
      <c r="A167" s="62" t="s">
        <v>312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>
      <c r="A168" s="62" t="s">
        <v>313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>
      <c r="A169" s="62" t="s">
        <v>314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>
      <c r="A170" s="62" t="s">
        <v>315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>
      <c r="A171" s="62" t="s">
        <v>316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>
      <c r="A172" s="62" t="s">
        <v>317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>
      <c r="A173" s="62" t="s">
        <v>318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>
      <c r="A174" s="62" t="s">
        <v>319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>
      <c r="A175" s="62" t="s">
        <v>320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>
      <c r="A176" s="62" t="s">
        <v>321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>
      <c r="A177" s="62" t="s">
        <v>322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>
      <c r="A178" s="62" t="s">
        <v>323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>
      <c r="A179" s="62" t="s">
        <v>324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>
      <c r="A180" s="62" t="s">
        <v>325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>
      <c r="A181" s="62" t="s">
        <v>326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>
      <c r="A182" s="62" t="s">
        <v>327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>
      <c r="A183" s="62" t="s">
        <v>328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>
      <c r="A184" s="62" t="s">
        <v>329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>
      <c r="A185" s="62" t="s">
        <v>330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>
      <c r="A186" s="62" t="s">
        <v>331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>
      <c r="A187" s="62" t="s">
        <v>332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>
      <c r="A188" s="62" t="s">
        <v>333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>
      <c r="A189" s="62" t="s">
        <v>334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>
      <c r="I190" t="s">
        <v>335</v>
      </c>
      <c r="J190" s="65">
        <v>3273</v>
      </c>
      <c r="K190" s="70"/>
    </row>
    <row r="191" spans="1:11">
      <c r="I191" t="s">
        <v>336</v>
      </c>
      <c r="J191" s="65">
        <v>3818</v>
      </c>
      <c r="K191" s="70"/>
    </row>
    <row r="192" spans="1:11">
      <c r="I192" t="s">
        <v>337</v>
      </c>
      <c r="J192" s="65">
        <v>4364</v>
      </c>
      <c r="K192" s="70"/>
    </row>
    <row r="193" spans="1:17">
      <c r="B193" s="2"/>
      <c r="C193" s="2"/>
      <c r="D193" s="2"/>
      <c r="K193" s="70"/>
      <c r="N193" s="6"/>
    </row>
    <row r="194" spans="1:17">
      <c r="K194" s="70"/>
    </row>
    <row r="195" spans="1:17" ht="18.75">
      <c r="A195" s="307" t="s">
        <v>338</v>
      </c>
      <c r="B195" s="307"/>
      <c r="C195" s="307"/>
      <c r="J195">
        <v>1</v>
      </c>
      <c r="K195" t="s">
        <v>339</v>
      </c>
      <c r="M195">
        <v>2022</v>
      </c>
      <c r="P195" t="s">
        <v>340</v>
      </c>
      <c r="Q195">
        <v>3</v>
      </c>
    </row>
    <row r="196" spans="1:17">
      <c r="A196">
        <v>1</v>
      </c>
      <c r="B196">
        <f>C196</f>
        <v>143</v>
      </c>
      <c r="C196">
        <v>143</v>
      </c>
      <c r="J196">
        <v>2</v>
      </c>
      <c r="K196" t="s">
        <v>341</v>
      </c>
      <c r="M196">
        <v>2023</v>
      </c>
      <c r="P196" t="s">
        <v>342</v>
      </c>
      <c r="Q196">
        <v>6</v>
      </c>
    </row>
    <row r="197" spans="1:17">
      <c r="A197">
        <v>2</v>
      </c>
      <c r="B197">
        <f>B196+C197</f>
        <v>286</v>
      </c>
      <c r="C197">
        <v>143</v>
      </c>
      <c r="J197">
        <v>3</v>
      </c>
      <c r="K197" t="s">
        <v>340</v>
      </c>
      <c r="M197">
        <v>2024</v>
      </c>
      <c r="P197" t="s">
        <v>343</v>
      </c>
      <c r="Q197">
        <v>7</v>
      </c>
    </row>
    <row r="198" spans="1:17" ht="18" customHeight="1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344</v>
      </c>
      <c r="M198">
        <v>2025</v>
      </c>
      <c r="P198" t="s">
        <v>344</v>
      </c>
      <c r="Q198">
        <v>4</v>
      </c>
    </row>
    <row r="199" spans="1:17" ht="14.65" customHeight="1">
      <c r="A199">
        <v>4</v>
      </c>
      <c r="B199">
        <f t="shared" si="22"/>
        <v>573</v>
      </c>
      <c r="C199">
        <v>143</v>
      </c>
      <c r="J199">
        <v>5</v>
      </c>
      <c r="K199" t="s">
        <v>345</v>
      </c>
      <c r="M199">
        <v>2026</v>
      </c>
      <c r="P199" t="s">
        <v>345</v>
      </c>
      <c r="Q199">
        <v>5</v>
      </c>
    </row>
    <row r="200" spans="1:17">
      <c r="A200">
        <v>5</v>
      </c>
      <c r="B200">
        <f t="shared" si="22"/>
        <v>716</v>
      </c>
      <c r="C200">
        <v>143</v>
      </c>
      <c r="J200">
        <v>6</v>
      </c>
      <c r="K200" t="s">
        <v>342</v>
      </c>
      <c r="M200">
        <v>2027</v>
      </c>
      <c r="P200" t="s">
        <v>339</v>
      </c>
      <c r="Q200">
        <v>1</v>
      </c>
    </row>
    <row r="201" spans="1:17">
      <c r="A201">
        <v>6</v>
      </c>
      <c r="B201">
        <f t="shared" si="22"/>
        <v>860</v>
      </c>
      <c r="C201">
        <v>144</v>
      </c>
      <c r="J201">
        <v>7</v>
      </c>
      <c r="K201" t="s">
        <v>343</v>
      </c>
      <c r="M201">
        <v>2028</v>
      </c>
      <c r="N201" s="19"/>
      <c r="P201" t="s">
        <v>346</v>
      </c>
      <c r="Q201">
        <v>11</v>
      </c>
    </row>
    <row r="202" spans="1:17">
      <c r="A202">
        <v>7</v>
      </c>
      <c r="B202">
        <f t="shared" si="22"/>
        <v>1003</v>
      </c>
      <c r="C202">
        <v>143</v>
      </c>
      <c r="J202">
        <v>8</v>
      </c>
      <c r="K202" t="s">
        <v>347</v>
      </c>
      <c r="M202">
        <v>2029</v>
      </c>
      <c r="N202" s="19"/>
      <c r="P202" t="s">
        <v>348</v>
      </c>
      <c r="Q202">
        <v>12</v>
      </c>
    </row>
    <row r="203" spans="1:17">
      <c r="A203">
        <v>8</v>
      </c>
      <c r="B203">
        <f t="shared" si="22"/>
        <v>1146</v>
      </c>
      <c r="C203">
        <v>143</v>
      </c>
      <c r="J203">
        <v>9</v>
      </c>
      <c r="K203" t="s">
        <v>349</v>
      </c>
      <c r="N203" s="19"/>
      <c r="P203" t="s">
        <v>350</v>
      </c>
      <c r="Q203">
        <v>10</v>
      </c>
    </row>
    <row r="204" spans="1:17">
      <c r="A204">
        <v>9</v>
      </c>
      <c r="B204">
        <f t="shared" si="22"/>
        <v>1290</v>
      </c>
      <c r="C204">
        <v>144</v>
      </c>
      <c r="J204">
        <v>10</v>
      </c>
      <c r="K204" t="s">
        <v>350</v>
      </c>
      <c r="N204" s="19"/>
      <c r="P204" t="s">
        <v>347</v>
      </c>
      <c r="Q204">
        <v>8</v>
      </c>
    </row>
    <row r="205" spans="1:17">
      <c r="A205">
        <v>10</v>
      </c>
      <c r="B205">
        <f t="shared" si="22"/>
        <v>1433</v>
      </c>
      <c r="C205">
        <v>143</v>
      </c>
      <c r="J205">
        <v>11</v>
      </c>
      <c r="K205" t="s">
        <v>346</v>
      </c>
      <c r="N205" s="19"/>
      <c r="P205" t="s">
        <v>341</v>
      </c>
      <c r="Q205">
        <v>2</v>
      </c>
    </row>
    <row r="206" spans="1:17" ht="15.75" thickBot="1">
      <c r="A206">
        <v>11</v>
      </c>
      <c r="B206">
        <f t="shared" si="22"/>
        <v>1576</v>
      </c>
      <c r="C206">
        <v>143</v>
      </c>
      <c r="J206">
        <v>12</v>
      </c>
      <c r="K206" t="s">
        <v>348</v>
      </c>
      <c r="P206" t="s">
        <v>349</v>
      </c>
      <c r="Q206">
        <v>9</v>
      </c>
    </row>
    <row r="207" spans="1:17" ht="15.75" thickBot="1">
      <c r="A207" s="4">
        <v>12</v>
      </c>
      <c r="B207" s="5">
        <f t="shared" si="22"/>
        <v>1720</v>
      </c>
      <c r="C207" s="4">
        <v>144</v>
      </c>
      <c r="D207" s="4"/>
      <c r="E207" s="4" t="s">
        <v>351</v>
      </c>
    </row>
    <row r="208" spans="1:17">
      <c r="A208">
        <v>13</v>
      </c>
      <c r="B208">
        <f t="shared" si="22"/>
        <v>1863</v>
      </c>
      <c r="C208">
        <v>143</v>
      </c>
      <c r="K208" s="40"/>
    </row>
    <row r="209" spans="1:3">
      <c r="A209">
        <v>14</v>
      </c>
      <c r="B209">
        <f t="shared" si="22"/>
        <v>2006</v>
      </c>
      <c r="C209">
        <v>143</v>
      </c>
    </row>
    <row r="210" spans="1:3">
      <c r="A210">
        <v>15</v>
      </c>
      <c r="B210">
        <f t="shared" si="22"/>
        <v>2150</v>
      </c>
      <c r="C210">
        <v>144</v>
      </c>
    </row>
    <row r="211" spans="1:3">
      <c r="A211">
        <v>16</v>
      </c>
      <c r="B211">
        <f t="shared" si="22"/>
        <v>2293</v>
      </c>
      <c r="C211">
        <v>143</v>
      </c>
    </row>
    <row r="212" spans="1:3">
      <c r="A212">
        <v>17</v>
      </c>
      <c r="B212">
        <f t="shared" si="22"/>
        <v>2436</v>
      </c>
      <c r="C212">
        <v>143</v>
      </c>
    </row>
    <row r="213" spans="1:3">
      <c r="A213">
        <v>18</v>
      </c>
      <c r="B213">
        <f t="shared" si="22"/>
        <v>2580</v>
      </c>
      <c r="C213">
        <v>144</v>
      </c>
    </row>
    <row r="214" spans="1:3">
      <c r="A214">
        <v>19</v>
      </c>
      <c r="B214">
        <f t="shared" si="22"/>
        <v>2723</v>
      </c>
      <c r="C214">
        <v>143</v>
      </c>
    </row>
    <row r="215" spans="1:3">
      <c r="A215">
        <v>20</v>
      </c>
      <c r="B215">
        <f t="shared" si="22"/>
        <v>2866</v>
      </c>
      <c r="C215">
        <v>143</v>
      </c>
    </row>
    <row r="216" spans="1:3">
      <c r="A216">
        <v>21</v>
      </c>
      <c r="B216">
        <f t="shared" si="22"/>
        <v>3010</v>
      </c>
      <c r="C216">
        <v>144</v>
      </c>
    </row>
    <row r="217" spans="1:3">
      <c r="A217">
        <v>22</v>
      </c>
      <c r="B217">
        <f t="shared" si="22"/>
        <v>3153</v>
      </c>
      <c r="C217">
        <v>143</v>
      </c>
    </row>
    <row r="218" spans="1:3">
      <c r="A218">
        <v>23</v>
      </c>
      <c r="B218">
        <f t="shared" si="22"/>
        <v>3296</v>
      </c>
      <c r="C218">
        <v>143</v>
      </c>
    </row>
    <row r="219" spans="1:3">
      <c r="A219">
        <v>24</v>
      </c>
      <c r="B219">
        <f t="shared" si="22"/>
        <v>3440</v>
      </c>
      <c r="C219">
        <v>144</v>
      </c>
    </row>
    <row r="220" spans="1:3">
      <c r="A220">
        <v>25</v>
      </c>
      <c r="B220">
        <f t="shared" si="22"/>
        <v>3583</v>
      </c>
      <c r="C220">
        <v>143</v>
      </c>
    </row>
    <row r="221" spans="1:3">
      <c r="A221">
        <v>26</v>
      </c>
      <c r="B221">
        <f t="shared" si="22"/>
        <v>3726</v>
      </c>
      <c r="C221">
        <v>143</v>
      </c>
    </row>
    <row r="222" spans="1:3">
      <c r="A222">
        <v>27</v>
      </c>
      <c r="B222">
        <f t="shared" si="22"/>
        <v>3870</v>
      </c>
      <c r="C222">
        <v>144</v>
      </c>
    </row>
    <row r="223" spans="1:3">
      <c r="A223">
        <v>28</v>
      </c>
      <c r="B223">
        <f t="shared" si="22"/>
        <v>4013</v>
      </c>
      <c r="C223">
        <v>143</v>
      </c>
    </row>
    <row r="224" spans="1:3">
      <c r="A224">
        <v>29</v>
      </c>
      <c r="B224">
        <f t="shared" si="22"/>
        <v>4156</v>
      </c>
      <c r="C224">
        <v>143</v>
      </c>
    </row>
    <row r="225" spans="1:11">
      <c r="A225">
        <v>30</v>
      </c>
      <c r="B225">
        <f t="shared" si="22"/>
        <v>4300</v>
      </c>
      <c r="C225">
        <v>144</v>
      </c>
    </row>
    <row r="226" spans="1:11">
      <c r="A226">
        <v>31</v>
      </c>
      <c r="B226">
        <f t="shared" si="22"/>
        <v>4443</v>
      </c>
      <c r="C226">
        <v>143</v>
      </c>
      <c r="K226" s="40"/>
    </row>
    <row r="227" spans="1:11">
      <c r="A227">
        <v>32</v>
      </c>
      <c r="B227">
        <f t="shared" si="22"/>
        <v>4586</v>
      </c>
      <c r="C227">
        <v>143</v>
      </c>
    </row>
    <row r="228" spans="1:11">
      <c r="A228">
        <v>33</v>
      </c>
      <c r="B228">
        <f t="shared" si="22"/>
        <v>4730</v>
      </c>
      <c r="C228">
        <v>144</v>
      </c>
    </row>
    <row r="229" spans="1:11">
      <c r="A229">
        <v>34</v>
      </c>
      <c r="B229">
        <f t="shared" si="22"/>
        <v>4873</v>
      </c>
      <c r="C229">
        <v>143</v>
      </c>
    </row>
    <row r="230" spans="1:11">
      <c r="A230">
        <v>35</v>
      </c>
      <c r="B230">
        <f t="shared" si="22"/>
        <v>5016</v>
      </c>
      <c r="C230">
        <v>143</v>
      </c>
    </row>
    <row r="231" spans="1:11">
      <c r="A231">
        <v>36</v>
      </c>
      <c r="B231">
        <f t="shared" si="22"/>
        <v>5160</v>
      </c>
      <c r="C231">
        <v>144</v>
      </c>
    </row>
    <row r="232" spans="1:11">
      <c r="A232">
        <v>37</v>
      </c>
      <c r="B232">
        <f t="shared" si="22"/>
        <v>5303</v>
      </c>
      <c r="C232">
        <v>143</v>
      </c>
    </row>
    <row r="233" spans="1:11">
      <c r="A233">
        <v>38</v>
      </c>
      <c r="B233">
        <f t="shared" si="22"/>
        <v>5446</v>
      </c>
      <c r="C233">
        <v>143</v>
      </c>
    </row>
    <row r="234" spans="1:11">
      <c r="A234">
        <v>39</v>
      </c>
      <c r="B234">
        <f t="shared" si="22"/>
        <v>5590</v>
      </c>
      <c r="C234">
        <v>144</v>
      </c>
    </row>
    <row r="235" spans="1:11">
      <c r="A235">
        <v>40</v>
      </c>
      <c r="B235">
        <f t="shared" si="22"/>
        <v>5733</v>
      </c>
      <c r="C235">
        <v>143</v>
      </c>
    </row>
    <row r="236" spans="1:11">
      <c r="A236">
        <v>41</v>
      </c>
      <c r="B236">
        <f t="shared" si="22"/>
        <v>5876</v>
      </c>
      <c r="C236">
        <v>143</v>
      </c>
    </row>
    <row r="237" spans="1:11">
      <c r="A237">
        <v>42</v>
      </c>
      <c r="B237">
        <f t="shared" si="22"/>
        <v>6020</v>
      </c>
      <c r="C237">
        <v>144</v>
      </c>
    </row>
    <row r="238" spans="1:11">
      <c r="A238">
        <v>43</v>
      </c>
      <c r="B238">
        <f t="shared" si="22"/>
        <v>6163</v>
      </c>
      <c r="C238">
        <v>143</v>
      </c>
    </row>
    <row r="239" spans="1:11">
      <c r="A239">
        <v>44</v>
      </c>
      <c r="B239">
        <f t="shared" si="22"/>
        <v>6306</v>
      </c>
      <c r="C239">
        <v>143</v>
      </c>
    </row>
    <row r="240" spans="1:11">
      <c r="A240">
        <v>45</v>
      </c>
      <c r="B240">
        <f t="shared" si="22"/>
        <v>6450</v>
      </c>
      <c r="C240">
        <v>144</v>
      </c>
    </row>
    <row r="241" spans="1:2">
      <c r="A241" s="66"/>
      <c r="B241" s="67"/>
    </row>
    <row r="242" spans="1:2">
      <c r="A242" s="66"/>
      <c r="B242" s="67"/>
    </row>
    <row r="243" spans="1:2">
      <c r="A243" s="66"/>
      <c r="B243" s="67"/>
    </row>
    <row r="244" spans="1:2">
      <c r="A244" s="66"/>
      <c r="B244" s="67"/>
    </row>
    <row r="245" spans="1:2">
      <c r="A245" s="66"/>
      <c r="B245" s="67"/>
    </row>
    <row r="246" spans="1:2">
      <c r="A246" s="66"/>
      <c r="B246" s="67"/>
    </row>
    <row r="247" spans="1:2">
      <c r="A247" s="66"/>
      <c r="B247" s="67"/>
    </row>
    <row r="248" spans="1:2">
      <c r="A248" s="66"/>
      <c r="B248" s="67"/>
    </row>
    <row r="249" spans="1:2">
      <c r="A249" s="66"/>
      <c r="B249" s="67"/>
    </row>
    <row r="250" spans="1:2">
      <c r="A250" s="66"/>
      <c r="B250" s="67"/>
    </row>
    <row r="251" spans="1:2">
      <c r="A251" s="66"/>
      <c r="B251" s="67"/>
    </row>
    <row r="252" spans="1:2">
      <c r="A252" s="66"/>
      <c r="B252" s="67"/>
    </row>
    <row r="253" spans="1:2">
      <c r="A253" s="66"/>
      <c r="B253" s="67"/>
    </row>
    <row r="254" spans="1:2">
      <c r="A254" s="66"/>
      <c r="B254" s="67"/>
    </row>
    <row r="255" spans="1:2">
      <c r="A255" s="66"/>
      <c r="B255" s="67"/>
    </row>
    <row r="256" spans="1:2">
      <c r="A256" s="66"/>
      <c r="B256" s="67"/>
    </row>
    <row r="257" spans="1:2">
      <c r="A257" s="66"/>
      <c r="B257" s="67"/>
    </row>
    <row r="258" spans="1:2">
      <c r="A258" s="66"/>
      <c r="B258" s="67"/>
    </row>
    <row r="259" spans="1:2">
      <c r="A259" s="66"/>
      <c r="B259" s="67"/>
    </row>
    <row r="260" spans="1:2">
      <c r="A260" s="66"/>
      <c r="B260" s="67"/>
    </row>
    <row r="261" spans="1:2">
      <c r="A261" s="66"/>
      <c r="B261" s="67"/>
    </row>
    <row r="262" spans="1:2">
      <c r="A262" s="66"/>
      <c r="B262" s="67"/>
    </row>
    <row r="263" spans="1:2">
      <c r="A263" s="66"/>
      <c r="B263" s="67"/>
    </row>
    <row r="264" spans="1:2">
      <c r="A264" s="66"/>
      <c r="B264" s="67"/>
    </row>
    <row r="265" spans="1:2">
      <c r="A265" s="66"/>
      <c r="B265" s="67"/>
    </row>
    <row r="266" spans="1:2">
      <c r="A266" s="66"/>
      <c r="B266" s="67"/>
    </row>
    <row r="267" spans="1:2">
      <c r="A267" s="66"/>
      <c r="B267" s="67"/>
    </row>
    <row r="268" spans="1:2">
      <c r="A268" s="66"/>
      <c r="B268" s="67"/>
    </row>
    <row r="269" spans="1:2">
      <c r="A269" s="66"/>
      <c r="B269" s="67"/>
    </row>
    <row r="270" spans="1:2">
      <c r="A270" s="66"/>
      <c r="B270" s="67"/>
    </row>
    <row r="271" spans="1:2">
      <c r="A271" s="66"/>
      <c r="B271" s="67"/>
    </row>
    <row r="272" spans="1:2">
      <c r="A272" s="66"/>
      <c r="B272" s="67"/>
    </row>
    <row r="273" spans="1:2">
      <c r="A273" s="66"/>
      <c r="B273" s="67"/>
    </row>
    <row r="274" spans="1:2">
      <c r="A274" s="66"/>
      <c r="B274" s="67"/>
    </row>
    <row r="275" spans="1:2">
      <c r="A275" s="66"/>
      <c r="B275" s="67"/>
    </row>
    <row r="276" spans="1:2">
      <c r="A276" s="66"/>
      <c r="B276" s="67"/>
    </row>
    <row r="277" spans="1:2">
      <c r="A277" s="66"/>
      <c r="B277" s="67"/>
    </row>
    <row r="278" spans="1:2">
      <c r="A278" s="66"/>
      <c r="B278" s="67"/>
    </row>
    <row r="279" spans="1:2">
      <c r="A279" s="66"/>
      <c r="B279" s="67"/>
    </row>
    <row r="280" spans="1:2">
      <c r="A280" s="66"/>
      <c r="B280" s="67"/>
    </row>
    <row r="281" spans="1:2">
      <c r="A281" s="66"/>
      <c r="B281" s="67"/>
    </row>
    <row r="282" spans="1:2">
      <c r="A282" s="66"/>
      <c r="B282" s="67"/>
    </row>
    <row r="283" spans="1:2">
      <c r="A283" s="66"/>
    </row>
    <row r="284" spans="1:2">
      <c r="A284" s="66"/>
      <c r="B284" s="67"/>
    </row>
    <row r="285" spans="1:2">
      <c r="A285" s="66"/>
      <c r="B285" s="67"/>
    </row>
    <row r="286" spans="1:2">
      <c r="A286" s="66"/>
      <c r="B286" s="67"/>
    </row>
    <row r="287" spans="1:2">
      <c r="A287" s="66"/>
      <c r="B287" s="67"/>
    </row>
    <row r="288" spans="1:2">
      <c r="A288" s="66"/>
      <c r="B288" s="67"/>
    </row>
    <row r="289" spans="1:2">
      <c r="A289" s="66"/>
      <c r="B289" s="67"/>
    </row>
    <row r="290" spans="1:2">
      <c r="A290" s="66"/>
      <c r="B290" s="67"/>
    </row>
    <row r="291" spans="1:2">
      <c r="A291" s="66"/>
      <c r="B291" s="67"/>
    </row>
    <row r="292" spans="1:2">
      <c r="A292" s="66"/>
      <c r="B292" s="67"/>
    </row>
    <row r="293" spans="1:2">
      <c r="A293" s="66"/>
      <c r="B293" s="67"/>
    </row>
    <row r="294" spans="1:2">
      <c r="A294" s="66"/>
      <c r="B294" s="67"/>
    </row>
    <row r="295" spans="1:2">
      <c r="A295" s="66"/>
      <c r="B295" s="67"/>
    </row>
    <row r="296" spans="1:2">
      <c r="A296" s="66"/>
      <c r="B296" s="67"/>
    </row>
    <row r="297" spans="1:2">
      <c r="A297" s="66"/>
      <c r="B297" s="67"/>
    </row>
    <row r="298" spans="1:2">
      <c r="A298" s="66"/>
      <c r="B298" s="67"/>
    </row>
    <row r="299" spans="1:2">
      <c r="A299" s="66"/>
      <c r="B299" s="67"/>
    </row>
    <row r="300" spans="1:2">
      <c r="A300" s="66"/>
      <c r="B300" s="67"/>
    </row>
    <row r="301" spans="1:2">
      <c r="A301" s="66"/>
      <c r="B301" s="67"/>
    </row>
    <row r="302" spans="1:2">
      <c r="A302" s="66"/>
      <c r="B302" s="67"/>
    </row>
    <row r="303" spans="1:2">
      <c r="A303" s="66"/>
      <c r="B303" s="67"/>
    </row>
    <row r="304" spans="1:2">
      <c r="A304" s="66"/>
      <c r="B304" s="67"/>
    </row>
    <row r="305" spans="1:2">
      <c r="A305" s="66"/>
      <c r="B305" s="67"/>
    </row>
    <row r="306" spans="1:2">
      <c r="A306" s="66"/>
      <c r="B306" s="67"/>
    </row>
    <row r="307" spans="1:2">
      <c r="A307" s="66"/>
      <c r="B307" s="67"/>
    </row>
    <row r="308" spans="1:2">
      <c r="A308" s="66"/>
      <c r="B308" s="67"/>
    </row>
    <row r="309" spans="1:2">
      <c r="A309" s="66"/>
      <c r="B309" s="67"/>
    </row>
    <row r="310" spans="1:2">
      <c r="A310" s="66"/>
      <c r="B310" s="67"/>
    </row>
    <row r="311" spans="1:2">
      <c r="A311" s="66"/>
      <c r="B311" s="67"/>
    </row>
    <row r="312" spans="1:2">
      <c r="A312" s="66"/>
      <c r="B312" s="67"/>
    </row>
    <row r="313" spans="1:2">
      <c r="A313" s="66"/>
      <c r="B313" s="67"/>
    </row>
    <row r="314" spans="1:2">
      <c r="A314" s="66"/>
      <c r="B314" s="67"/>
    </row>
    <row r="315" spans="1:2">
      <c r="A315" s="66"/>
      <c r="B315" s="67"/>
    </row>
    <row r="316" spans="1:2">
      <c r="A316" s="66"/>
      <c r="B316" s="67"/>
    </row>
    <row r="317" spans="1:2">
      <c r="A317" s="66"/>
      <c r="B317" s="67"/>
    </row>
    <row r="318" spans="1:2">
      <c r="A318" s="66"/>
      <c r="B318" s="67"/>
    </row>
    <row r="319" spans="1:2">
      <c r="A319" s="66"/>
      <c r="B319" s="67"/>
    </row>
    <row r="320" spans="1:2">
      <c r="A320" s="66"/>
      <c r="B320" s="67"/>
    </row>
    <row r="321" spans="1:2">
      <c r="A321" s="66"/>
      <c r="B321" s="67"/>
    </row>
    <row r="322" spans="1:2">
      <c r="A322" s="66"/>
      <c r="B322" s="67"/>
    </row>
    <row r="323" spans="1:2">
      <c r="A323" s="66"/>
      <c r="B323" s="67"/>
    </row>
    <row r="324" spans="1:2">
      <c r="A324" s="66"/>
      <c r="B324" s="67"/>
    </row>
    <row r="325" spans="1:2">
      <c r="A325" s="66"/>
      <c r="B325" s="67"/>
    </row>
    <row r="326" spans="1:2">
      <c r="A326" s="66"/>
      <c r="B326" s="67"/>
    </row>
    <row r="327" spans="1:2">
      <c r="A327" s="66"/>
      <c r="B327" s="67"/>
    </row>
    <row r="328" spans="1:2">
      <c r="A328" s="66"/>
      <c r="B328" s="67"/>
    </row>
    <row r="329" spans="1:2">
      <c r="A329" s="66"/>
      <c r="B329" s="67"/>
    </row>
    <row r="330" spans="1:2">
      <c r="A330" s="66"/>
      <c r="B330" s="67"/>
    </row>
    <row r="331" spans="1:2">
      <c r="A331" s="66"/>
      <c r="B331" s="67"/>
    </row>
    <row r="332" spans="1:2">
      <c r="A332" s="66"/>
      <c r="B332" s="67"/>
    </row>
    <row r="333" spans="1:2">
      <c r="A333" s="66"/>
      <c r="B333" s="67"/>
    </row>
    <row r="334" spans="1:2">
      <c r="A334" s="66"/>
      <c r="B334" s="67"/>
    </row>
    <row r="335" spans="1:2">
      <c r="A335" s="66"/>
      <c r="B335" s="67"/>
    </row>
    <row r="336" spans="1:2">
      <c r="A336" s="66"/>
      <c r="B336" s="67"/>
    </row>
    <row r="337" spans="1:2">
      <c r="A337" s="66"/>
      <c r="B337" s="67"/>
    </row>
    <row r="338" spans="1:2">
      <c r="A338" s="66"/>
      <c r="B338" s="67"/>
    </row>
    <row r="339" spans="1:2">
      <c r="A339" s="66"/>
      <c r="B339" s="67"/>
    </row>
    <row r="340" spans="1:2">
      <c r="A340" s="66"/>
      <c r="B340" s="67"/>
    </row>
    <row r="341" spans="1:2">
      <c r="A341" s="66"/>
      <c r="B341" s="67"/>
    </row>
    <row r="342" spans="1:2">
      <c r="A342" s="66"/>
      <c r="B342" s="67"/>
    </row>
    <row r="343" spans="1:2">
      <c r="A343" s="66"/>
    </row>
    <row r="344" spans="1:2">
      <c r="A344" s="66"/>
      <c r="B344" s="67"/>
    </row>
    <row r="345" spans="1:2">
      <c r="A345" s="66"/>
      <c r="B345" s="67"/>
    </row>
    <row r="346" spans="1:2">
      <c r="A346" s="66"/>
      <c r="B346" s="67"/>
    </row>
    <row r="347" spans="1:2">
      <c r="A347" s="66"/>
      <c r="B347" s="67"/>
    </row>
    <row r="348" spans="1:2">
      <c r="A348" s="66"/>
      <c r="B348" s="67"/>
    </row>
    <row r="349" spans="1:2">
      <c r="A349" s="66"/>
      <c r="B349" s="67"/>
    </row>
    <row r="350" spans="1:2">
      <c r="A350" s="66"/>
      <c r="B350" s="67"/>
    </row>
    <row r="351" spans="1:2">
      <c r="A351" s="66"/>
      <c r="B351" s="67"/>
    </row>
    <row r="352" spans="1:2">
      <c r="A352" s="66"/>
      <c r="B352" s="67"/>
    </row>
    <row r="353" spans="1:2">
      <c r="A353" s="66"/>
    </row>
    <row r="354" spans="1:2">
      <c r="A354" s="66"/>
      <c r="B354" s="67"/>
    </row>
    <row r="355" spans="1:2">
      <c r="A355" s="66"/>
      <c r="B355" s="67"/>
    </row>
    <row r="356" spans="1:2">
      <c r="A356" s="66"/>
      <c r="B356" s="67"/>
    </row>
    <row r="357" spans="1:2">
      <c r="A357" s="66"/>
      <c r="B357" s="67"/>
    </row>
    <row r="358" spans="1:2">
      <c r="A358" s="66"/>
      <c r="B358" s="67"/>
    </row>
    <row r="359" spans="1:2">
      <c r="A359" s="66"/>
      <c r="B359" s="67"/>
    </row>
    <row r="360" spans="1:2">
      <c r="A360" s="66"/>
      <c r="B360" s="67"/>
    </row>
    <row r="361" spans="1:2">
      <c r="A361" s="66"/>
      <c r="B361" s="67"/>
    </row>
    <row r="362" spans="1:2">
      <c r="A362" s="66"/>
      <c r="B362" s="67"/>
    </row>
    <row r="363" spans="1:2">
      <c r="A363" s="66"/>
      <c r="B363" s="67"/>
    </row>
    <row r="364" spans="1:2">
      <c r="A364" s="66"/>
      <c r="B364" s="67"/>
    </row>
    <row r="365" spans="1:2">
      <c r="A365" s="66"/>
      <c r="B365" s="67"/>
    </row>
    <row r="366" spans="1:2">
      <c r="A366" s="66"/>
      <c r="B366" s="67"/>
    </row>
    <row r="367" spans="1:2">
      <c r="A367" s="66"/>
      <c r="B367" s="67"/>
    </row>
  </sheetData>
  <sheetProtection algorithmName="SHA-512" hashValue="wA7CkemvCO6jWONBMeJat+9TVDwSwIwDYy9xPy2HQVlndte2MtbabLfBKZid2PCeUIBZGewXzrtuL+gfISOhUw==" saltValue="L62ixP2yJLyevazTeqIlkQ==" spinCount="100000" sheet="1" objects="1" scenarios="1"/>
  <mergeCells count="12">
    <mergeCell ref="I10:I11"/>
    <mergeCell ref="A195:C195"/>
    <mergeCell ref="A2:H2"/>
    <mergeCell ref="A4:A5"/>
    <mergeCell ref="B4:B5"/>
    <mergeCell ref="I4:I9"/>
    <mergeCell ref="G7:G9"/>
    <mergeCell ref="O3:P3"/>
    <mergeCell ref="J4:J9"/>
    <mergeCell ref="A7:A8"/>
    <mergeCell ref="B7:B8"/>
    <mergeCell ref="F7:F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  <headerFooter>
    <oddHeader>&amp;L&amp;"Aptos"&amp;10&amp;K000000 Internal-Interní&amp;1#_x000D_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6696d-ef08-48f8-a4a3-492369fdb28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6CC87316FA6B49855C7F1217CE1CA4" ma:contentTypeVersion="9" ma:contentTypeDescription="Vytvoří nový dokument" ma:contentTypeScope="" ma:versionID="d4944a79e2af94c8625952ecbb0e1aff">
  <xsd:schema xmlns:xsd="http://www.w3.org/2001/XMLSchema" xmlns:xs="http://www.w3.org/2001/XMLSchema" xmlns:p="http://schemas.microsoft.com/office/2006/metadata/properties" xmlns:ns2="1456696d-ef08-48f8-a4a3-492369fdb284" targetNamespace="http://schemas.microsoft.com/office/2006/metadata/properties" ma:root="true" ma:fieldsID="764084c66dce4ac547ffa191a1aa110e" ns2:_="">
    <xsd:import namespace="1456696d-ef08-48f8-a4a3-492369fdb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6696d-ef08-48f8-a4a3-492369fdb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72AAE-2D9F-417E-B0A3-EF7A50A97DEE}"/>
</file>

<file path=customXml/itemProps2.xml><?xml version="1.0" encoding="utf-8"?>
<ds:datastoreItem xmlns:ds="http://schemas.openxmlformats.org/officeDocument/2006/customXml" ds:itemID="{01FB80B6-E172-47FE-841B-18EC4303D428}"/>
</file>

<file path=customXml/itemProps3.xml><?xml version="1.0" encoding="utf-8"?>
<ds:datastoreItem xmlns:ds="http://schemas.openxmlformats.org/officeDocument/2006/customXml" ds:itemID="{A8BD8A76-0B7F-4C70-BA74-F15E54C15604}"/>
</file>

<file path=docMetadata/LabelInfo.xml><?xml version="1.0" encoding="utf-8"?>
<clbl:labelList xmlns:clbl="http://schemas.microsoft.com/office/2020/mipLabelMetadata">
  <clbl:label id="{22fc26f7-8c12-49bd-8cfe-5283722a60a7}" enabled="1" method="Standard" siteId="{f26a48e1-fc21-461a-b97f-ac5bd535f341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MSMT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Švaříčková Petra</dc:creator>
  <cp:keywords/>
  <dc:description/>
  <cp:lastModifiedBy/>
  <cp:revision/>
  <dcterms:created xsi:type="dcterms:W3CDTF">2022-07-14T06:39:26Z</dcterms:created>
  <dcterms:modified xsi:type="dcterms:W3CDTF">2025-11-27T14:30:14Z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0x010100166CC87316FA6B49855C7F1217CE1CA4</vt:lpwstr>
  </property>
  <property fmtid="{D5CDD505-2E9C-101B-9397-08002B2CF9AE}" pid="3" name="_dlc_DocIdItemGuid">
    <vt:lpwstr>9586b2d7-7e9b-47c6-a06c-54c354e7df13</vt:lpwstr>
  </property>
  <property fmtid="{D5CDD505-2E9C-101B-9397-08002B2CF9AE}" pid="4" name="MediaServiceImageTags">
    <vt:lpwstr/>
  </property>
</Properties>
</file>