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defaultThemeVersion="166925"/>
  <mc:AlternateContent xmlns:mc="http://schemas.openxmlformats.org/markup-compatibility/2006">
    <mc:Choice Requires="x15">
      <x15ac:absPath xmlns:x15ac="http://schemas.microsoft.com/office/spreadsheetml/2010/11/ac" url="https://op.msmt.cz/Odbor 44/OP JAK/02_Vyzvy_a_hmg_vyzev/02_01_Vyzvy_P1/Návraty/13_Prilohy ZoR_ZoP/"/>
    </mc:Choice>
  </mc:AlternateContent>
  <xr:revisionPtr revIDLastSave="0" documentId="8_{596B9E38-9C9D-4643-828B-59EBFE3321C8}" xr6:coauthVersionLast="47" xr6:coauthVersionMax="47" xr10:uidLastSave="{00000000-0000-0000-0000-000000000000}"/>
  <workbookProtection workbookAlgorithmName="SHA-512" workbookHashValue="oZMncRaXfH6Z359Q0xWfrUgK1erl3L1aGEikpPlEeyXQkkpB5mBhUzrXk6kwzUuGkLLI2myllbjykw914OP4Sw==" workbookSaltValue="ayCddsj3F8U3t63OJVtULA==" workbookSpinCount="100000" lockStructure="1"/>
  <bookViews>
    <workbookView xWindow="-110" yWindow="-110" windowWidth="19420" windowHeight="10300" tabRatio="776" firstSheet="1" activeTab="1" xr2:uid="{1C7E12FD-CFF1-49CC-A69E-0496B732C9A3}"/>
  </bookViews>
  <sheets>
    <sheet name="Instructions" sheetId="21" r:id="rId1"/>
    <sheet name="Introduction" sheetId="8" r:id="rId2"/>
    <sheet name="Return grant budget" sheetId="3" r:id="rId3"/>
    <sheet name="Podpůrná data" sheetId="4" state="hidden" r:id="rId4"/>
  </sheets>
  <definedNames>
    <definedName name="_xlnm._FilterDatabase" localSheetId="3" hidden="1">'Podpůrná data'!$A$241:$B$367</definedName>
    <definedName name="_Hlk98419294" localSheetId="1">Introduction!$E$1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3" l="1"/>
  <c r="I16" i="3"/>
  <c r="J16" i="3" s="1"/>
  <c r="I47" i="3" l="1"/>
  <c r="L47" i="3" s="1"/>
  <c r="J36" i="3"/>
  <c r="I25" i="3"/>
  <c r="L25" i="3" s="1"/>
  <c r="E9" i="4"/>
  <c r="E8" i="4"/>
  <c r="E7" i="4"/>
  <c r="E6" i="4"/>
  <c r="F6" i="4" s="1"/>
  <c r="I56" i="3" s="1"/>
  <c r="E5" i="4"/>
  <c r="E4" i="4"/>
  <c r="F5" i="4" l="1"/>
  <c r="G5" i="4"/>
  <c r="F4" i="4"/>
  <c r="G4" i="4"/>
  <c r="F7" i="4"/>
  <c r="I65" i="3" s="1"/>
  <c r="I23" i="8"/>
  <c r="J25" i="3"/>
  <c r="I27" i="8"/>
  <c r="J34" i="3" l="1"/>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1"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83" i="4"/>
  <c r="I184" i="4"/>
  <c r="I185" i="4"/>
  <c r="I186" i="4"/>
  <c r="I187" i="4"/>
  <c r="I188" i="4"/>
  <c r="I189" i="4"/>
  <c r="I23" i="4"/>
  <c r="J39" i="3" l="1"/>
  <c r="R39" i="3" s="1"/>
  <c r="M47" i="3" l="1"/>
  <c r="F189" i="4" l="1"/>
  <c r="E189" i="4"/>
  <c r="D189" i="4"/>
  <c r="C189" i="4"/>
  <c r="F188" i="4"/>
  <c r="E188" i="4"/>
  <c r="D188" i="4"/>
  <c r="C188" i="4"/>
  <c r="F187" i="4"/>
  <c r="E187" i="4"/>
  <c r="D187" i="4"/>
  <c r="C187" i="4"/>
  <c r="F186" i="4"/>
  <c r="E186" i="4"/>
  <c r="D186" i="4"/>
  <c r="C186" i="4"/>
  <c r="F185" i="4"/>
  <c r="E185" i="4"/>
  <c r="D185" i="4"/>
  <c r="C185" i="4"/>
  <c r="F184" i="4"/>
  <c r="E184" i="4"/>
  <c r="D184" i="4"/>
  <c r="C184" i="4"/>
  <c r="F183" i="4"/>
  <c r="E183" i="4"/>
  <c r="D183" i="4"/>
  <c r="C183" i="4"/>
  <c r="F182" i="4"/>
  <c r="E182" i="4"/>
  <c r="D182" i="4"/>
  <c r="C182" i="4"/>
  <c r="F181" i="4"/>
  <c r="E181" i="4"/>
  <c r="D181" i="4"/>
  <c r="C181" i="4"/>
  <c r="F180" i="4"/>
  <c r="E180" i="4"/>
  <c r="D180" i="4"/>
  <c r="C180" i="4"/>
  <c r="F179" i="4"/>
  <c r="E179" i="4"/>
  <c r="D179" i="4"/>
  <c r="C179" i="4"/>
  <c r="F178" i="4"/>
  <c r="E178" i="4"/>
  <c r="D178" i="4"/>
  <c r="C178" i="4"/>
  <c r="F177" i="4"/>
  <c r="E177" i="4"/>
  <c r="D177" i="4"/>
  <c r="C177" i="4"/>
  <c r="F176" i="4"/>
  <c r="E176" i="4"/>
  <c r="D176" i="4"/>
  <c r="C176" i="4"/>
  <c r="F175" i="4"/>
  <c r="E175" i="4"/>
  <c r="D175" i="4"/>
  <c r="C175" i="4"/>
  <c r="F174" i="4"/>
  <c r="E174" i="4"/>
  <c r="D174" i="4"/>
  <c r="C174" i="4"/>
  <c r="F173" i="4"/>
  <c r="E173" i="4"/>
  <c r="D173" i="4"/>
  <c r="C173" i="4"/>
  <c r="F172" i="4"/>
  <c r="E172" i="4"/>
  <c r="D172" i="4"/>
  <c r="C172" i="4"/>
  <c r="F171" i="4"/>
  <c r="E171" i="4"/>
  <c r="D171" i="4"/>
  <c r="C171" i="4"/>
  <c r="F170" i="4"/>
  <c r="E170" i="4"/>
  <c r="D170" i="4"/>
  <c r="C170" i="4"/>
  <c r="F169" i="4"/>
  <c r="E169" i="4"/>
  <c r="D169" i="4"/>
  <c r="C169" i="4"/>
  <c r="F168" i="4"/>
  <c r="E168" i="4"/>
  <c r="D168" i="4"/>
  <c r="C168" i="4"/>
  <c r="F167" i="4"/>
  <c r="E167" i="4"/>
  <c r="D167" i="4"/>
  <c r="C167" i="4"/>
  <c r="F166" i="4"/>
  <c r="E166" i="4"/>
  <c r="D166" i="4"/>
  <c r="C166" i="4"/>
  <c r="F165" i="4"/>
  <c r="E165" i="4"/>
  <c r="D165" i="4"/>
  <c r="C165" i="4"/>
  <c r="F164" i="4"/>
  <c r="E164" i="4"/>
  <c r="D164" i="4"/>
  <c r="C164" i="4"/>
  <c r="F163" i="4"/>
  <c r="E163" i="4"/>
  <c r="D163" i="4"/>
  <c r="C163" i="4"/>
  <c r="F162" i="4"/>
  <c r="E162" i="4"/>
  <c r="D162" i="4"/>
  <c r="C162" i="4"/>
  <c r="F161" i="4"/>
  <c r="E161" i="4"/>
  <c r="D161" i="4"/>
  <c r="C161" i="4"/>
  <c r="F160" i="4"/>
  <c r="E160" i="4"/>
  <c r="D160" i="4"/>
  <c r="C160" i="4"/>
  <c r="F159" i="4"/>
  <c r="E159" i="4"/>
  <c r="D159" i="4"/>
  <c r="C159" i="4"/>
  <c r="F158" i="4"/>
  <c r="E158" i="4"/>
  <c r="D158" i="4"/>
  <c r="C158" i="4"/>
  <c r="F157" i="4"/>
  <c r="E157" i="4"/>
  <c r="D157" i="4"/>
  <c r="C157" i="4"/>
  <c r="F156" i="4"/>
  <c r="E156" i="4"/>
  <c r="D156" i="4"/>
  <c r="C156" i="4"/>
  <c r="F155" i="4"/>
  <c r="E155" i="4"/>
  <c r="D155" i="4"/>
  <c r="C155" i="4"/>
  <c r="F154" i="4"/>
  <c r="E154" i="4"/>
  <c r="D154" i="4"/>
  <c r="C154" i="4"/>
  <c r="F153" i="4"/>
  <c r="E153" i="4"/>
  <c r="D153" i="4"/>
  <c r="C153" i="4"/>
  <c r="F152" i="4"/>
  <c r="E152" i="4"/>
  <c r="D152" i="4"/>
  <c r="C152" i="4"/>
  <c r="F151" i="4"/>
  <c r="E151" i="4"/>
  <c r="D151" i="4"/>
  <c r="C151" i="4"/>
  <c r="F150" i="4"/>
  <c r="E150" i="4"/>
  <c r="D150" i="4"/>
  <c r="C150" i="4"/>
  <c r="F149" i="4"/>
  <c r="E149" i="4"/>
  <c r="D149" i="4"/>
  <c r="C149" i="4"/>
  <c r="F148" i="4"/>
  <c r="E148" i="4"/>
  <c r="D148" i="4"/>
  <c r="C148" i="4"/>
  <c r="F147" i="4"/>
  <c r="E147" i="4"/>
  <c r="D147" i="4"/>
  <c r="C147" i="4"/>
  <c r="F146" i="4"/>
  <c r="E146" i="4"/>
  <c r="D146" i="4"/>
  <c r="C146" i="4"/>
  <c r="F145" i="4"/>
  <c r="E145" i="4"/>
  <c r="D145" i="4"/>
  <c r="C145" i="4"/>
  <c r="F144" i="4"/>
  <c r="E144" i="4"/>
  <c r="D144" i="4"/>
  <c r="C144" i="4"/>
  <c r="F143" i="4"/>
  <c r="E143" i="4"/>
  <c r="D143" i="4"/>
  <c r="C143" i="4"/>
  <c r="F142" i="4"/>
  <c r="E142" i="4"/>
  <c r="D142" i="4"/>
  <c r="C142" i="4"/>
  <c r="F141" i="4"/>
  <c r="E141" i="4"/>
  <c r="D141" i="4"/>
  <c r="C141" i="4"/>
  <c r="F140" i="4"/>
  <c r="E140" i="4"/>
  <c r="D140" i="4"/>
  <c r="C140" i="4"/>
  <c r="F139" i="4"/>
  <c r="E139" i="4"/>
  <c r="D139" i="4"/>
  <c r="C139" i="4"/>
  <c r="F138" i="4"/>
  <c r="E138" i="4"/>
  <c r="D138" i="4"/>
  <c r="C138" i="4"/>
  <c r="F137" i="4"/>
  <c r="E137" i="4"/>
  <c r="D137" i="4"/>
  <c r="C137" i="4"/>
  <c r="F136" i="4"/>
  <c r="E136" i="4"/>
  <c r="D136" i="4"/>
  <c r="C136" i="4"/>
  <c r="F135" i="4"/>
  <c r="E135" i="4"/>
  <c r="D135" i="4"/>
  <c r="C135" i="4"/>
  <c r="F134" i="4"/>
  <c r="E134" i="4"/>
  <c r="D134" i="4"/>
  <c r="C134" i="4"/>
  <c r="F133" i="4"/>
  <c r="E133" i="4"/>
  <c r="D133" i="4"/>
  <c r="C133" i="4"/>
  <c r="F132" i="4"/>
  <c r="E132" i="4"/>
  <c r="D132" i="4"/>
  <c r="C132" i="4"/>
  <c r="F131" i="4"/>
  <c r="E131" i="4"/>
  <c r="D131" i="4"/>
  <c r="C131" i="4"/>
  <c r="F130" i="4"/>
  <c r="E130" i="4"/>
  <c r="D130" i="4"/>
  <c r="C130" i="4"/>
  <c r="F129" i="4"/>
  <c r="E129" i="4"/>
  <c r="D129" i="4"/>
  <c r="C129" i="4"/>
  <c r="F128" i="4"/>
  <c r="E128" i="4"/>
  <c r="D128" i="4"/>
  <c r="C128" i="4"/>
  <c r="F127" i="4"/>
  <c r="E127" i="4"/>
  <c r="D127" i="4"/>
  <c r="C127" i="4"/>
  <c r="F126" i="4"/>
  <c r="E126" i="4"/>
  <c r="D126" i="4"/>
  <c r="C126" i="4"/>
  <c r="F125" i="4"/>
  <c r="E125" i="4"/>
  <c r="D125" i="4"/>
  <c r="C125" i="4"/>
  <c r="F124" i="4"/>
  <c r="E124" i="4"/>
  <c r="D124" i="4"/>
  <c r="C124" i="4"/>
  <c r="F123" i="4"/>
  <c r="E123" i="4"/>
  <c r="D123" i="4"/>
  <c r="C123" i="4"/>
  <c r="F122" i="4"/>
  <c r="E122" i="4"/>
  <c r="D122" i="4"/>
  <c r="C122" i="4"/>
  <c r="F121" i="4"/>
  <c r="E121" i="4"/>
  <c r="D121" i="4"/>
  <c r="C121" i="4"/>
  <c r="F120" i="4"/>
  <c r="E120" i="4"/>
  <c r="D120" i="4"/>
  <c r="C120" i="4"/>
  <c r="F119" i="4"/>
  <c r="E119" i="4"/>
  <c r="D119" i="4"/>
  <c r="C119" i="4"/>
  <c r="F118" i="4"/>
  <c r="E118" i="4"/>
  <c r="D118" i="4"/>
  <c r="C118" i="4"/>
  <c r="F117" i="4"/>
  <c r="E117" i="4"/>
  <c r="D117" i="4"/>
  <c r="C117" i="4"/>
  <c r="F116" i="4"/>
  <c r="E116" i="4"/>
  <c r="D116" i="4"/>
  <c r="C116" i="4"/>
  <c r="F115" i="4"/>
  <c r="E115" i="4"/>
  <c r="D115" i="4"/>
  <c r="C115" i="4"/>
  <c r="F114" i="4"/>
  <c r="E114" i="4"/>
  <c r="D114" i="4"/>
  <c r="C114" i="4"/>
  <c r="F113" i="4"/>
  <c r="E113" i="4"/>
  <c r="D113" i="4"/>
  <c r="C113" i="4"/>
  <c r="F112" i="4"/>
  <c r="E112" i="4"/>
  <c r="D112" i="4"/>
  <c r="C112" i="4"/>
  <c r="F111" i="4"/>
  <c r="E111" i="4"/>
  <c r="D111" i="4"/>
  <c r="C111" i="4"/>
  <c r="F110" i="4"/>
  <c r="E110" i="4"/>
  <c r="D110" i="4"/>
  <c r="C110" i="4"/>
  <c r="F109" i="4"/>
  <c r="E109" i="4"/>
  <c r="D109" i="4"/>
  <c r="C109" i="4"/>
  <c r="F108" i="4"/>
  <c r="E108" i="4"/>
  <c r="D108" i="4"/>
  <c r="C108" i="4"/>
  <c r="F107" i="4"/>
  <c r="E107" i="4"/>
  <c r="D107" i="4"/>
  <c r="C107" i="4"/>
  <c r="F106" i="4"/>
  <c r="E106" i="4"/>
  <c r="D106" i="4"/>
  <c r="C106" i="4"/>
  <c r="F105" i="4"/>
  <c r="E105" i="4"/>
  <c r="D105" i="4"/>
  <c r="C105" i="4"/>
  <c r="F104" i="4"/>
  <c r="E104" i="4"/>
  <c r="D104" i="4"/>
  <c r="C104" i="4"/>
  <c r="F103" i="4"/>
  <c r="E103" i="4"/>
  <c r="D103" i="4"/>
  <c r="C103" i="4"/>
  <c r="F102" i="4"/>
  <c r="E102" i="4"/>
  <c r="D102" i="4"/>
  <c r="C102" i="4"/>
  <c r="F101" i="4"/>
  <c r="E101" i="4"/>
  <c r="D101" i="4"/>
  <c r="C101" i="4"/>
  <c r="F100" i="4"/>
  <c r="E100" i="4"/>
  <c r="D100" i="4"/>
  <c r="C100" i="4"/>
  <c r="F99" i="4"/>
  <c r="E99" i="4"/>
  <c r="D99" i="4"/>
  <c r="C99" i="4"/>
  <c r="F98" i="4"/>
  <c r="E98" i="4"/>
  <c r="D98" i="4"/>
  <c r="C98" i="4"/>
  <c r="F97" i="4"/>
  <c r="E97" i="4"/>
  <c r="D97" i="4"/>
  <c r="C97" i="4"/>
  <c r="F96" i="4"/>
  <c r="E96" i="4"/>
  <c r="D96" i="4"/>
  <c r="C96" i="4"/>
  <c r="F95" i="4"/>
  <c r="E95" i="4"/>
  <c r="D95" i="4"/>
  <c r="C95" i="4"/>
  <c r="F94" i="4"/>
  <c r="E94" i="4"/>
  <c r="D94" i="4"/>
  <c r="C94" i="4"/>
  <c r="F93" i="4"/>
  <c r="E93" i="4"/>
  <c r="D93" i="4"/>
  <c r="C93" i="4"/>
  <c r="F92" i="4"/>
  <c r="E92" i="4"/>
  <c r="D92" i="4"/>
  <c r="C92" i="4"/>
  <c r="F91" i="4"/>
  <c r="E91" i="4"/>
  <c r="D91" i="4"/>
  <c r="C91" i="4"/>
  <c r="F90" i="4"/>
  <c r="E90" i="4"/>
  <c r="D90" i="4"/>
  <c r="C90" i="4"/>
  <c r="F89" i="4"/>
  <c r="E89" i="4"/>
  <c r="D89" i="4"/>
  <c r="C89" i="4"/>
  <c r="F88" i="4"/>
  <c r="E88" i="4"/>
  <c r="D88" i="4"/>
  <c r="C88" i="4"/>
  <c r="F87" i="4"/>
  <c r="E87" i="4"/>
  <c r="D87" i="4"/>
  <c r="C87" i="4"/>
  <c r="F86" i="4"/>
  <c r="E86" i="4"/>
  <c r="D86" i="4"/>
  <c r="C86" i="4"/>
  <c r="F85" i="4"/>
  <c r="E85" i="4"/>
  <c r="D85" i="4"/>
  <c r="C85" i="4"/>
  <c r="F84" i="4"/>
  <c r="E84" i="4"/>
  <c r="D84" i="4"/>
  <c r="C84" i="4"/>
  <c r="F83" i="4"/>
  <c r="E83" i="4"/>
  <c r="D83" i="4"/>
  <c r="C83" i="4"/>
  <c r="F82" i="4"/>
  <c r="E82" i="4"/>
  <c r="D82" i="4"/>
  <c r="C82" i="4"/>
  <c r="F81" i="4"/>
  <c r="E81" i="4"/>
  <c r="D81" i="4"/>
  <c r="C81" i="4"/>
  <c r="F80" i="4"/>
  <c r="E80" i="4"/>
  <c r="D80" i="4"/>
  <c r="C80" i="4"/>
  <c r="F79" i="4"/>
  <c r="E79" i="4"/>
  <c r="D79" i="4"/>
  <c r="C79" i="4"/>
  <c r="F78" i="4"/>
  <c r="E78" i="4"/>
  <c r="D78" i="4"/>
  <c r="C78" i="4"/>
  <c r="F77" i="4"/>
  <c r="E77" i="4"/>
  <c r="D77" i="4"/>
  <c r="C77" i="4"/>
  <c r="F76" i="4"/>
  <c r="E76" i="4"/>
  <c r="D76" i="4"/>
  <c r="C76" i="4"/>
  <c r="F75" i="4"/>
  <c r="E75" i="4"/>
  <c r="D75" i="4"/>
  <c r="C75" i="4"/>
  <c r="F74" i="4"/>
  <c r="E74" i="4"/>
  <c r="D74" i="4"/>
  <c r="C74" i="4"/>
  <c r="F73" i="4"/>
  <c r="E73" i="4"/>
  <c r="D73" i="4"/>
  <c r="C73" i="4"/>
  <c r="F72" i="4"/>
  <c r="E72" i="4"/>
  <c r="D72" i="4"/>
  <c r="C72" i="4"/>
  <c r="F71" i="4"/>
  <c r="E71" i="4"/>
  <c r="D71" i="4"/>
  <c r="C71" i="4"/>
  <c r="F70" i="4"/>
  <c r="E70" i="4"/>
  <c r="D70" i="4"/>
  <c r="C70" i="4"/>
  <c r="F69" i="4"/>
  <c r="E69" i="4"/>
  <c r="D69" i="4"/>
  <c r="C69" i="4"/>
  <c r="F68" i="4"/>
  <c r="E68" i="4"/>
  <c r="D68" i="4"/>
  <c r="C68" i="4"/>
  <c r="F67" i="4"/>
  <c r="E67" i="4"/>
  <c r="D67" i="4"/>
  <c r="C67" i="4"/>
  <c r="F66" i="4"/>
  <c r="E66" i="4"/>
  <c r="D66" i="4"/>
  <c r="C66" i="4"/>
  <c r="F65" i="4"/>
  <c r="E65" i="4"/>
  <c r="D65" i="4"/>
  <c r="C65" i="4"/>
  <c r="F64" i="4"/>
  <c r="E64" i="4"/>
  <c r="D64" i="4"/>
  <c r="C64" i="4"/>
  <c r="F63" i="4"/>
  <c r="E63" i="4"/>
  <c r="D63" i="4"/>
  <c r="C63" i="4"/>
  <c r="F62" i="4"/>
  <c r="E62" i="4"/>
  <c r="D62" i="4"/>
  <c r="C62" i="4"/>
  <c r="F61" i="4"/>
  <c r="E61" i="4"/>
  <c r="D61" i="4"/>
  <c r="C61" i="4"/>
  <c r="F60" i="4"/>
  <c r="E60" i="4"/>
  <c r="D60" i="4"/>
  <c r="C60" i="4"/>
  <c r="F59" i="4"/>
  <c r="E59" i="4"/>
  <c r="D59" i="4"/>
  <c r="C59" i="4"/>
  <c r="F58" i="4"/>
  <c r="E58" i="4"/>
  <c r="D58" i="4"/>
  <c r="C58" i="4"/>
  <c r="F57" i="4"/>
  <c r="E57" i="4"/>
  <c r="D57" i="4"/>
  <c r="C57" i="4"/>
  <c r="F56" i="4"/>
  <c r="E56" i="4"/>
  <c r="D56" i="4"/>
  <c r="C56" i="4"/>
  <c r="F55" i="4"/>
  <c r="E55" i="4"/>
  <c r="D55" i="4"/>
  <c r="C55" i="4"/>
  <c r="F54" i="4"/>
  <c r="E54" i="4"/>
  <c r="D54" i="4"/>
  <c r="C54" i="4"/>
  <c r="F53" i="4"/>
  <c r="E53" i="4"/>
  <c r="D53" i="4"/>
  <c r="C53" i="4"/>
  <c r="F52" i="4"/>
  <c r="E52" i="4"/>
  <c r="D52" i="4"/>
  <c r="C52" i="4"/>
  <c r="F51" i="4"/>
  <c r="E51" i="4"/>
  <c r="D51" i="4"/>
  <c r="C51" i="4"/>
  <c r="F50" i="4"/>
  <c r="E50" i="4"/>
  <c r="D50" i="4"/>
  <c r="C50" i="4"/>
  <c r="F49" i="4"/>
  <c r="E49" i="4"/>
  <c r="D49" i="4"/>
  <c r="C49" i="4"/>
  <c r="F48" i="4"/>
  <c r="E48" i="4"/>
  <c r="D48" i="4"/>
  <c r="C48" i="4"/>
  <c r="F47" i="4"/>
  <c r="E47" i="4"/>
  <c r="D47" i="4"/>
  <c r="C47" i="4"/>
  <c r="F46" i="4"/>
  <c r="E46" i="4"/>
  <c r="D46" i="4"/>
  <c r="C46" i="4"/>
  <c r="F45" i="4"/>
  <c r="E45" i="4"/>
  <c r="D45" i="4"/>
  <c r="C45" i="4"/>
  <c r="F44" i="4"/>
  <c r="E44" i="4"/>
  <c r="D44" i="4"/>
  <c r="C44" i="4"/>
  <c r="F43" i="4"/>
  <c r="E43" i="4"/>
  <c r="D43" i="4"/>
  <c r="C43" i="4"/>
  <c r="F42" i="4"/>
  <c r="E42" i="4"/>
  <c r="D42" i="4"/>
  <c r="C42" i="4"/>
  <c r="F41" i="4"/>
  <c r="E41" i="4"/>
  <c r="D41" i="4"/>
  <c r="C41" i="4"/>
  <c r="F40" i="4"/>
  <c r="E40" i="4"/>
  <c r="D40" i="4"/>
  <c r="C40" i="4"/>
  <c r="F39" i="4"/>
  <c r="E39" i="4"/>
  <c r="D39" i="4"/>
  <c r="C39" i="4"/>
  <c r="F38" i="4"/>
  <c r="E38" i="4"/>
  <c r="D38" i="4"/>
  <c r="C38" i="4"/>
  <c r="F37" i="4"/>
  <c r="E37" i="4"/>
  <c r="D37" i="4"/>
  <c r="C37" i="4"/>
  <c r="F36" i="4"/>
  <c r="E36" i="4"/>
  <c r="D36" i="4"/>
  <c r="C36" i="4"/>
  <c r="F35" i="4"/>
  <c r="E35" i="4"/>
  <c r="D35" i="4"/>
  <c r="C35" i="4"/>
  <c r="F34" i="4"/>
  <c r="E34" i="4"/>
  <c r="D34" i="4"/>
  <c r="C34" i="4"/>
  <c r="F33" i="4"/>
  <c r="E33" i="4"/>
  <c r="D33" i="4"/>
  <c r="C33" i="4"/>
  <c r="F32" i="4"/>
  <c r="E32" i="4"/>
  <c r="D32" i="4"/>
  <c r="C32" i="4"/>
  <c r="F31" i="4"/>
  <c r="E31" i="4"/>
  <c r="D31" i="4"/>
  <c r="C31" i="4"/>
  <c r="F30" i="4"/>
  <c r="E30" i="4"/>
  <c r="D30" i="4"/>
  <c r="C30" i="4"/>
  <c r="F29" i="4"/>
  <c r="E29" i="4"/>
  <c r="D29" i="4"/>
  <c r="C29" i="4"/>
  <c r="F28" i="4"/>
  <c r="E28" i="4"/>
  <c r="D28" i="4"/>
  <c r="C28" i="4"/>
  <c r="F27" i="4"/>
  <c r="E27" i="4"/>
  <c r="D27" i="4"/>
  <c r="C27" i="4"/>
  <c r="F26" i="4"/>
  <c r="E26" i="4"/>
  <c r="D26" i="4"/>
  <c r="C26" i="4"/>
  <c r="F25" i="4"/>
  <c r="E25" i="4"/>
  <c r="D25" i="4"/>
  <c r="C25" i="4"/>
  <c r="F24" i="4"/>
  <c r="E24" i="4"/>
  <c r="D24" i="4"/>
  <c r="C24" i="4"/>
  <c r="F23" i="4"/>
  <c r="E23" i="4"/>
  <c r="D23" i="4"/>
  <c r="C23" i="4"/>
  <c r="H102" i="4" l="1"/>
  <c r="J102" i="4" s="1"/>
  <c r="H28" i="4"/>
  <c r="J28" i="4" s="1"/>
  <c r="H32" i="4"/>
  <c r="J32" i="4" s="1"/>
  <c r="H36" i="4"/>
  <c r="J36" i="4" s="1"/>
  <c r="H44" i="4"/>
  <c r="J44" i="4" s="1"/>
  <c r="H48" i="4"/>
  <c r="J48" i="4" s="1"/>
  <c r="H146" i="4"/>
  <c r="J146" i="4" s="1"/>
  <c r="H150" i="4"/>
  <c r="J150" i="4" s="1"/>
  <c r="H166" i="4"/>
  <c r="J166" i="4" s="1"/>
  <c r="H77" i="4"/>
  <c r="J77" i="4" s="1"/>
  <c r="H101" i="4"/>
  <c r="J101" i="4" s="1"/>
  <c r="H104" i="4"/>
  <c r="J104" i="4" s="1"/>
  <c r="H108" i="4"/>
  <c r="J108" i="4" s="1"/>
  <c r="H110" i="4"/>
  <c r="J110" i="4" s="1"/>
  <c r="H112" i="4"/>
  <c r="J112" i="4" s="1"/>
  <c r="H116" i="4"/>
  <c r="J116" i="4" s="1"/>
  <c r="H134" i="4"/>
  <c r="J134" i="4" s="1"/>
  <c r="H136" i="4"/>
  <c r="J136" i="4" s="1"/>
  <c r="H140" i="4"/>
  <c r="J140" i="4" s="1"/>
  <c r="H144" i="4"/>
  <c r="J144" i="4" s="1"/>
  <c r="H148" i="4"/>
  <c r="J148" i="4" s="1"/>
  <c r="H50" i="4"/>
  <c r="J50" i="4" s="1"/>
  <c r="H64" i="4"/>
  <c r="J64" i="4" s="1"/>
  <c r="H66" i="4"/>
  <c r="J66" i="4" s="1"/>
  <c r="H70" i="4"/>
  <c r="J70" i="4" s="1"/>
  <c r="H94" i="4"/>
  <c r="J94" i="4" s="1"/>
  <c r="H109" i="4"/>
  <c r="J109" i="4" s="1"/>
  <c r="H133" i="4"/>
  <c r="J133" i="4" s="1"/>
  <c r="H142" i="4"/>
  <c r="J142" i="4" s="1"/>
  <c r="H178" i="4"/>
  <c r="J178" i="4" s="1"/>
  <c r="H182" i="4"/>
  <c r="J182" i="4" s="1"/>
  <c r="H83" i="4"/>
  <c r="J83" i="4" s="1"/>
  <c r="H86" i="4"/>
  <c r="J86" i="4" s="1"/>
  <c r="H91" i="4"/>
  <c r="J91" i="4" s="1"/>
  <c r="H126" i="4"/>
  <c r="J126" i="4" s="1"/>
  <c r="H141" i="4"/>
  <c r="J141" i="4" s="1"/>
  <c r="H165" i="4"/>
  <c r="J165" i="4" s="1"/>
  <c r="H167" i="4"/>
  <c r="J167" i="4" s="1"/>
  <c r="H168" i="4"/>
  <c r="J168" i="4" s="1"/>
  <c r="H172" i="4"/>
  <c r="J172" i="4" s="1"/>
  <c r="H174" i="4"/>
  <c r="J174" i="4" s="1"/>
  <c r="H176" i="4"/>
  <c r="J176" i="4" s="1"/>
  <c r="H188" i="4"/>
  <c r="J188" i="4" s="1"/>
  <c r="H69" i="4"/>
  <c r="J69" i="4" s="1"/>
  <c r="H72" i="4"/>
  <c r="J72" i="4" s="1"/>
  <c r="H78" i="4"/>
  <c r="J78" i="4" s="1"/>
  <c r="H80" i="4"/>
  <c r="J80" i="4" s="1"/>
  <c r="H114" i="4"/>
  <c r="J114" i="4" s="1"/>
  <c r="H118" i="4"/>
  <c r="J118" i="4" s="1"/>
  <c r="H158" i="4"/>
  <c r="J158" i="4" s="1"/>
  <c r="H173" i="4"/>
  <c r="J173" i="4" s="1"/>
  <c r="H24" i="4"/>
  <c r="J24" i="4" s="1"/>
  <c r="H90" i="4"/>
  <c r="J90" i="4" s="1"/>
  <c r="H122" i="4"/>
  <c r="J122" i="4" s="1"/>
  <c r="H154" i="4"/>
  <c r="J154" i="4" s="1"/>
  <c r="H180" i="4"/>
  <c r="J180" i="4" s="1"/>
  <c r="H186" i="4"/>
  <c r="J186" i="4" s="1"/>
  <c r="H37" i="4"/>
  <c r="J37" i="4" s="1"/>
  <c r="H39" i="4"/>
  <c r="J39" i="4" s="1"/>
  <c r="H40" i="4"/>
  <c r="J40" i="4" s="1"/>
  <c r="H52" i="4"/>
  <c r="J52" i="4" s="1"/>
  <c r="H56" i="4"/>
  <c r="J56" i="4" s="1"/>
  <c r="H60" i="4"/>
  <c r="J60" i="4" s="1"/>
  <c r="H76" i="4"/>
  <c r="J76" i="4" s="1"/>
  <c r="H85" i="4"/>
  <c r="J85" i="4" s="1"/>
  <c r="H88" i="4"/>
  <c r="J88" i="4" s="1"/>
  <c r="H92" i="4"/>
  <c r="J92" i="4" s="1"/>
  <c r="H98" i="4"/>
  <c r="J98" i="4" s="1"/>
  <c r="H117" i="4"/>
  <c r="J117" i="4" s="1"/>
  <c r="H120" i="4"/>
  <c r="J120" i="4" s="1"/>
  <c r="H124" i="4"/>
  <c r="J124" i="4" s="1"/>
  <c r="H130" i="4"/>
  <c r="J130" i="4" s="1"/>
  <c r="H138" i="4"/>
  <c r="J138" i="4" s="1"/>
  <c r="H149" i="4"/>
  <c r="J149" i="4" s="1"/>
  <c r="H152" i="4"/>
  <c r="J152" i="4" s="1"/>
  <c r="H156" i="4"/>
  <c r="J156" i="4" s="1"/>
  <c r="H162" i="4"/>
  <c r="J162" i="4" s="1"/>
  <c r="H181" i="4"/>
  <c r="J181" i="4" s="1"/>
  <c r="H184" i="4"/>
  <c r="J184" i="4" s="1"/>
  <c r="H34" i="4"/>
  <c r="J34" i="4" s="1"/>
  <c r="H53" i="4"/>
  <c r="J53" i="4" s="1"/>
  <c r="H55" i="4"/>
  <c r="J55" i="4" s="1"/>
  <c r="H68" i="4"/>
  <c r="J68" i="4" s="1"/>
  <c r="H74" i="4"/>
  <c r="J74" i="4" s="1"/>
  <c r="I36" i="3" s="1"/>
  <c r="L36" i="3" s="1"/>
  <c r="H75" i="4"/>
  <c r="J75" i="4" s="1"/>
  <c r="H82" i="4"/>
  <c r="J82" i="4" s="1"/>
  <c r="H84" i="4"/>
  <c r="J84" i="4" s="1"/>
  <c r="H93" i="4"/>
  <c r="J93" i="4" s="1"/>
  <c r="H96" i="4"/>
  <c r="J96" i="4" s="1"/>
  <c r="H100" i="4"/>
  <c r="J100" i="4" s="1"/>
  <c r="H106" i="4"/>
  <c r="J106" i="4" s="1"/>
  <c r="H125" i="4"/>
  <c r="J125" i="4" s="1"/>
  <c r="H128" i="4"/>
  <c r="J128" i="4" s="1"/>
  <c r="H132" i="4"/>
  <c r="J132" i="4" s="1"/>
  <c r="H157" i="4"/>
  <c r="J157" i="4" s="1"/>
  <c r="H160" i="4"/>
  <c r="J160" i="4" s="1"/>
  <c r="H164" i="4"/>
  <c r="J164" i="4" s="1"/>
  <c r="H170" i="4"/>
  <c r="J170" i="4" s="1"/>
  <c r="H189" i="4"/>
  <c r="J189" i="4" s="1"/>
  <c r="H25" i="4"/>
  <c r="J25" i="4" s="1"/>
  <c r="H27" i="4"/>
  <c r="J27" i="4" s="1"/>
  <c r="H41" i="4"/>
  <c r="J41" i="4" s="1"/>
  <c r="H43" i="4"/>
  <c r="J43" i="4" s="1"/>
  <c r="H57" i="4"/>
  <c r="J57" i="4" s="1"/>
  <c r="H59" i="4"/>
  <c r="J59" i="4" s="1"/>
  <c r="H99" i="4"/>
  <c r="J99" i="4" s="1"/>
  <c r="H107" i="4"/>
  <c r="J107" i="4" s="1"/>
  <c r="H115" i="4"/>
  <c r="J115" i="4" s="1"/>
  <c r="H123" i="4"/>
  <c r="J123" i="4" s="1"/>
  <c r="H131" i="4"/>
  <c r="J131" i="4" s="1"/>
  <c r="H139" i="4"/>
  <c r="J139" i="4" s="1"/>
  <c r="H147" i="4"/>
  <c r="J147" i="4" s="1"/>
  <c r="H155" i="4"/>
  <c r="J155" i="4" s="1"/>
  <c r="H163" i="4"/>
  <c r="J163" i="4" s="1"/>
  <c r="H171" i="4"/>
  <c r="J171" i="4" s="1"/>
  <c r="H179" i="4"/>
  <c r="J179" i="4" s="1"/>
  <c r="H187" i="4"/>
  <c r="J187" i="4" s="1"/>
  <c r="H26" i="4"/>
  <c r="J26" i="4" s="1"/>
  <c r="H29" i="4"/>
  <c r="J29" i="4" s="1"/>
  <c r="H31" i="4"/>
  <c r="J31" i="4" s="1"/>
  <c r="H42" i="4"/>
  <c r="J42" i="4" s="1"/>
  <c r="H45" i="4"/>
  <c r="J45" i="4" s="1"/>
  <c r="H47" i="4"/>
  <c r="J47" i="4" s="1"/>
  <c r="H58" i="4"/>
  <c r="J58" i="4" s="1"/>
  <c r="H61" i="4"/>
  <c r="J61" i="4" s="1"/>
  <c r="H63" i="4"/>
  <c r="J63" i="4" s="1"/>
  <c r="H73" i="4"/>
  <c r="J73" i="4" s="1"/>
  <c r="H81" i="4"/>
  <c r="J81" i="4" s="1"/>
  <c r="H89" i="4"/>
  <c r="J89" i="4" s="1"/>
  <c r="H97" i="4"/>
  <c r="J97" i="4" s="1"/>
  <c r="H105" i="4"/>
  <c r="J105" i="4" s="1"/>
  <c r="H113" i="4"/>
  <c r="J113" i="4" s="1"/>
  <c r="H121" i="4"/>
  <c r="J121" i="4" s="1"/>
  <c r="H129" i="4"/>
  <c r="J129" i="4" s="1"/>
  <c r="H137" i="4"/>
  <c r="J137" i="4" s="1"/>
  <c r="H145" i="4"/>
  <c r="J145" i="4" s="1"/>
  <c r="H153" i="4"/>
  <c r="J153" i="4" s="1"/>
  <c r="H161" i="4"/>
  <c r="J161" i="4" s="1"/>
  <c r="H169" i="4"/>
  <c r="J169" i="4" s="1"/>
  <c r="H177" i="4"/>
  <c r="J177" i="4" s="1"/>
  <c r="H185" i="4"/>
  <c r="J185" i="4" s="1"/>
  <c r="H23" i="4"/>
  <c r="J23" i="4" s="1"/>
  <c r="H33" i="4"/>
  <c r="J33" i="4" s="1"/>
  <c r="H35" i="4"/>
  <c r="J35" i="4" s="1"/>
  <c r="H49" i="4"/>
  <c r="J49" i="4" s="1"/>
  <c r="H51" i="4"/>
  <c r="J51" i="4" s="1"/>
  <c r="H62" i="4"/>
  <c r="J62" i="4" s="1"/>
  <c r="H65" i="4"/>
  <c r="J65" i="4" s="1"/>
  <c r="H67" i="4"/>
  <c r="J67" i="4" s="1"/>
  <c r="H71" i="4"/>
  <c r="J71" i="4" s="1"/>
  <c r="H79" i="4"/>
  <c r="J79" i="4" s="1"/>
  <c r="H87" i="4"/>
  <c r="J87" i="4" s="1"/>
  <c r="H95" i="4"/>
  <c r="J95" i="4" s="1"/>
  <c r="H103" i="4"/>
  <c r="J103" i="4" s="1"/>
  <c r="H111" i="4"/>
  <c r="J111" i="4" s="1"/>
  <c r="H119" i="4"/>
  <c r="J119" i="4" s="1"/>
  <c r="H127" i="4"/>
  <c r="J127" i="4" s="1"/>
  <c r="H135" i="4"/>
  <c r="J135" i="4" s="1"/>
  <c r="H143" i="4"/>
  <c r="J143" i="4" s="1"/>
  <c r="H151" i="4"/>
  <c r="J151" i="4" s="1"/>
  <c r="H159" i="4"/>
  <c r="J159" i="4" s="1"/>
  <c r="H175" i="4"/>
  <c r="J175" i="4" s="1"/>
  <c r="H183" i="4"/>
  <c r="J183" i="4" s="1"/>
  <c r="H30" i="4"/>
  <c r="J30" i="4" s="1"/>
  <c r="H38" i="4"/>
  <c r="J38" i="4" s="1"/>
  <c r="H46" i="4"/>
  <c r="J46" i="4" s="1"/>
  <c r="H54" i="4"/>
  <c r="J54" i="4" s="1"/>
  <c r="I34" i="3" l="1"/>
  <c r="L34" i="3" s="1"/>
  <c r="L39" i="3" s="1"/>
  <c r="N36" i="3" l="1"/>
  <c r="M34" i="3" l="1"/>
  <c r="N34" i="3"/>
  <c r="N39" i="3" l="1"/>
  <c r="I41" i="8" s="1"/>
  <c r="M14" i="8" l="1"/>
  <c r="L14" i="8"/>
  <c r="M12" i="8"/>
  <c r="L12" i="8"/>
  <c r="N14" i="8" l="1"/>
  <c r="N12" i="8"/>
  <c r="B196" i="4" l="1"/>
  <c r="B197" i="4" s="1"/>
  <c r="B198" i="4" s="1"/>
  <c r="B199" i="4" s="1"/>
  <c r="B200" i="4" s="1"/>
  <c r="B201" i="4" s="1"/>
  <c r="B202" i="4" s="1"/>
  <c r="B203" i="4" s="1"/>
  <c r="B204" i="4" s="1"/>
  <c r="B205" i="4" s="1"/>
  <c r="B206" i="4" s="1"/>
  <c r="B207" i="4" s="1"/>
  <c r="B208" i="4" l="1"/>
  <c r="B209" i="4" s="1"/>
  <c r="B210" i="4" s="1"/>
  <c r="B211" i="4" s="1"/>
  <c r="B212" i="4" s="1"/>
  <c r="B213" i="4" s="1"/>
  <c r="B214" i="4" s="1"/>
  <c r="B215" i="4" s="1"/>
  <c r="B216" i="4" s="1"/>
  <c r="B217" i="4" s="1"/>
  <c r="B218" i="4" s="1"/>
  <c r="B219" i="4" s="1"/>
  <c r="J65" i="3"/>
  <c r="L65" i="3" l="1"/>
  <c r="N65" i="3" s="1"/>
  <c r="B220" i="4"/>
  <c r="B221" i="4" s="1"/>
  <c r="B222" i="4" s="1"/>
  <c r="B223" i="4" s="1"/>
  <c r="B224" i="4" s="1"/>
  <c r="B225" i="4" s="1"/>
  <c r="B226" i="4" s="1"/>
  <c r="B227" i="4" s="1"/>
  <c r="B228" i="4" s="1"/>
  <c r="B229" i="4" s="1"/>
  <c r="B230" i="4" s="1"/>
  <c r="B231" i="4" s="1"/>
  <c r="B232" i="4" s="1"/>
  <c r="B233" i="4" s="1"/>
  <c r="B234" i="4" s="1"/>
  <c r="B235" i="4" s="1"/>
  <c r="B236" i="4" s="1"/>
  <c r="B237" i="4" s="1"/>
  <c r="B238" i="4" s="1"/>
  <c r="B239" i="4" s="1"/>
  <c r="B240" i="4" s="1"/>
  <c r="K16" i="3"/>
  <c r="J56" i="3"/>
  <c r="M65" i="3" l="1"/>
  <c r="I31" i="8"/>
  <c r="L16" i="3"/>
  <c r="L56" i="3"/>
  <c r="N56" i="3" s="1"/>
  <c r="G5" i="3" l="1"/>
  <c r="I33" i="8" s="1"/>
  <c r="I21" i="8"/>
  <c r="N16" i="3"/>
  <c r="I37" i="8" s="1"/>
  <c r="O16" i="3"/>
  <c r="I39" i="8" s="1"/>
  <c r="M16" i="3"/>
  <c r="I29" i="8"/>
  <c r="M56" i="3"/>
  <c r="I25" i="8" l="1"/>
</calcChain>
</file>

<file path=xl/sharedStrings.xml><?xml version="1.0" encoding="utf-8"?>
<sst xmlns="http://schemas.openxmlformats.org/spreadsheetml/2006/main" count="436" uniqueCount="355">
  <si>
    <t>ACTIVITY 3_RETURN GRANT APPLICATION CALCULATOR</t>
  </si>
  <si>
    <t>BASIC INFORMATION FOR WORKING WITH THE CALCULATOR</t>
  </si>
  <si>
    <r>
      <t xml:space="preserve">The Activity 3_return grant application calculator (file in .xlsx format) is intended: (1) to calculate the total amount of estimated costs related to the planned implementation of the return grant and (2) to determine the estimated values ​​of indicators related to the implementation of the return grant. </t>
    </r>
    <r>
      <rPr>
        <b/>
        <sz val="10"/>
        <color theme="1"/>
        <rFont val="Segoe UI"/>
        <family val="2"/>
        <charset val="238"/>
      </rPr>
      <t xml:space="preserve">Always fill in only the "WHITE" fields in the calculator. If the field has the option to select from the list, use it. Do not copy or move values, always enter them manually.
</t>
    </r>
    <r>
      <rPr>
        <sz val="10"/>
        <color theme="1"/>
        <rFont val="Segoe UI"/>
        <family val="2"/>
        <charset val="238"/>
      </rPr>
      <t xml:space="preserve">The funds for the return grant are determined using unit costs. The costs of the return grant consist of up to 6 types of unit costs, with the unit cost "Return grant - main researcher" being mandatory when implementing the return grant and the other unit costs being optional (Mentor, Support expert team for the implementation the return grant, Contribution for the care of a child or a close person, Mobility of the main researcher of the return grant (outgoing), Educational development of the main researcher of the return grant). The applicant shall use these optional unit costs if they are expected to be used in the return grant.
</t>
    </r>
    <r>
      <rPr>
        <b/>
        <sz val="10"/>
        <color theme="1"/>
        <rFont val="Segoe UI"/>
        <family val="2"/>
        <charset val="238"/>
      </rPr>
      <t xml:space="preserve">The "productive hours" principle is used for the unit costs "Return grant - main researcher", "Mentor" and "Support expert team for the implementation of the return grant". </t>
    </r>
    <r>
      <rPr>
        <sz val="10"/>
        <color theme="1"/>
        <rFont val="Segoe UI"/>
        <family val="2"/>
        <charset val="238"/>
      </rPr>
      <t>Productive hour = an hour actually worked for which the employee is entitled to a wage/salary or remuneration from the agreement, or an hour for which the employee is entitled to a wage/salary compensation (e.g. wage compensation for incapacity for work paid by the employer) excluding hours of vacation and public holidays on which the employee did not work. If the employer orders the employee to work on a public holiday, then the hours allocated to work on a public holiday can be reported as productive hours. The cost of 1 productive hour also includes the costs of vacation and public holiday hours.
For a period of 12 consecutive calendar months, it is possible to plan a maximum of 1720 productive hours for an employee employed on 1.0 FTE. The maximum number of productive hours is reduced pro rata in the case of an employee employed on a part-time basis (e.g. 0.5) or in the case of a shorter period of involvement of the employee in the implementation of the return grant than the period of 12 consecutive calendar months.</t>
    </r>
    <r>
      <rPr>
        <b/>
        <sz val="10"/>
        <color theme="1"/>
        <rFont val="Segoe UI"/>
        <family val="2"/>
        <charset val="238"/>
      </rPr>
      <t xml:space="preserve">
</t>
    </r>
    <r>
      <rPr>
        <sz val="10"/>
        <color theme="1"/>
        <rFont val="Segoe UI"/>
        <family val="2"/>
        <charset val="238"/>
      </rPr>
      <t xml:space="preserve">
</t>
    </r>
    <r>
      <rPr>
        <b/>
        <sz val="10"/>
        <color theme="1"/>
        <rFont val="Segoe UI"/>
        <family val="2"/>
        <charset val="238"/>
      </rPr>
      <t xml:space="preserve">For the unit cost "Mobility of the main researcher of the return grant (outgoing)", the principle of "mobility working days" is used to quantify the unit costs related to the implemented mobilities and to calculate the achieved indicator values.
</t>
    </r>
    <r>
      <rPr>
        <sz val="10"/>
        <color theme="1"/>
        <rFont val="Segoe UI"/>
        <family val="2"/>
        <charset val="238"/>
      </rPr>
      <t xml:space="preserve">Mobility working day (man-day) = a working day in which a worker works at least 4 hours within the framework of the outgoing mobility.
</t>
    </r>
    <r>
      <rPr>
        <b/>
        <sz val="10"/>
        <color theme="1"/>
        <rFont val="Segoe UI"/>
        <family val="2"/>
        <charset val="238"/>
      </rPr>
      <t>Minimum personnel costs</t>
    </r>
    <r>
      <rPr>
        <sz val="10"/>
        <color theme="1"/>
        <rFont val="Segoe UI"/>
        <family val="2"/>
        <charset val="238"/>
      </rPr>
      <t xml:space="preserve"> - for the unit costs "Return grant - main researcher" and "Contribution for the care of a child or a close person", the amounts of the minimum personnel costs are calculated on the "Return grant budget" sheet. The minimum personnel cost represents the minimum amount that must be included in the salary costs of the main researcher of the return grant from each unit.</t>
    </r>
  </si>
  <si>
    <t>INSTRUCTIONS FOR FILLING IN AND USING THE INDIVIDUAL SHEETS</t>
  </si>
  <si>
    <t>1.</t>
  </si>
  <si>
    <t>Sheet "Introduction"</t>
  </si>
  <si>
    <r>
      <rPr>
        <b/>
        <sz val="10"/>
        <color theme="1"/>
        <rFont val="Segoe UI"/>
        <family val="2"/>
        <charset val="238"/>
      </rPr>
      <t xml:space="preserve">The applicant fills in the name of the return grant, the name and surname of the return grant applicant, the expected start and end date of the return grant implementation, and registration number of the P JAC projekt to which the return grant is reported.
</t>
    </r>
    <r>
      <rPr>
        <sz val="10"/>
        <color theme="1"/>
        <rFont val="Segoe UI"/>
        <family val="2"/>
        <charset val="238"/>
      </rPr>
      <t>This sheet also displays the return grant budget (costs are divided according to individual unit costs) and an overview of indicators. The applicant does not edit data on the project budget and indicators on this sheet.</t>
    </r>
  </si>
  <si>
    <t>2.</t>
  </si>
  <si>
    <t xml:space="preserve">Sheet "Return grant budget"
</t>
  </si>
  <si>
    <r>
      <t xml:space="preserve">Only white cells are intended for filling in by the applicant. If the cell has the option to select from the list, use it.
</t>
    </r>
    <r>
      <rPr>
        <b/>
        <sz val="10"/>
        <rFont val="Segoe UI"/>
        <family val="2"/>
        <charset val="238"/>
      </rPr>
      <t>For the return grant, it is always necessary to fill in:</t>
    </r>
    <r>
      <rPr>
        <sz val="10"/>
        <rFont val="Segoe UI"/>
        <family val="2"/>
        <charset val="238"/>
      </rPr>
      <t xml:space="preserve">
- data on the unit cost "Return grant - main researcher" (the applicant fills in the fields "Position", "Science field according to MSCA", "Workload" and "Number of months").
</t>
    </r>
    <r>
      <rPr>
        <b/>
        <sz val="10"/>
        <rFont val="Segoe UI"/>
        <family val="2"/>
        <charset val="238"/>
      </rPr>
      <t>For the return grant, it is possible (optionally) to fill in:</t>
    </r>
    <r>
      <rPr>
        <sz val="10"/>
        <rFont val="Segoe UI"/>
        <family val="2"/>
        <charset val="238"/>
      </rPr>
      <t xml:space="preserve">
- data on the unit cost "Contribution for the care of a child or a close person" (the applicant fills in the field "Number of months of drawing the contribution" if he/she expects the need to draw the contribution for the main researcher of the return grant),
- data on the unit cost "Mobility of the main researcher of the return grant (outgoing)" (the applicant fills in the fields "Destination (outgoings)" and "Number of months" if he/she expects the main researcher to travel abroad for mobility within the framework of the implementation of the return grant),
- data on the unit cost "Educational development of the main researcher of the return grant" (the applicant fills in the field "Number of hours of education" if he/she expects the need for education for the main researcher of the return grant).
- data on the unit cost "Mentor" (the applicant fills in the fields "Workload", "Number of persons" and "Number of months" if the applicant expects the involvement of mentor(s) in the implementation of the return grant; the field "Workload" represents the sum of FTEs for all mentors in one month),
- data on the unit cost "Support expert team for the implementation of the return grant" (the applicant fills in the fields "Workload", "Number of persons" and "Number of months" if the applicant expects the involvement of an support expert team in the implementation of the return grant; the field "Workload" represents the sum of FTEs for all members of the support expert team in one month),
Based on the data entered, the estimated costs for the return grant are calculated and the values ​​of the indicators are determined.</t>
    </r>
  </si>
  <si>
    <t>PRODUCTIVE HOURS
(relevant for unit costs "Return grant - main researcher", "Mentor" and "Support expert team for the implementation of the return grant")</t>
  </si>
  <si>
    <t>Hours worked/absence type</t>
  </si>
  <si>
    <t>Is it reported as a productive hour?</t>
  </si>
  <si>
    <t>Comment</t>
  </si>
  <si>
    <t>Vacation</t>
  </si>
  <si>
    <t>NO</t>
  </si>
  <si>
    <t>Absence without wage/salary, or wage/salary compensation (e.g. unpaid leave)</t>
  </si>
  <si>
    <t>Hours worked (i.e. hours in which the employee directly performed activities for the employer under the employment relationship)</t>
  </si>
  <si>
    <t>YES</t>
  </si>
  <si>
    <t>Caring for a family member</t>
  </si>
  <si>
    <t>Incapacity for work up to 14 days (inclusive)</t>
  </si>
  <si>
    <t>Incapacity for work over 14 days</t>
  </si>
  <si>
    <t>Obstacle in work for which the employee is entitled to wages/salary, or wage/salary compensation paid by the employer</t>
  </si>
  <si>
    <t>Including benefits agreed in the employment/collective agreement (e.g. sick day), which are considered work performance and are included in the unit fulfillment.</t>
  </si>
  <si>
    <t>Public holiday not worked</t>
  </si>
  <si>
    <t>Public holiday  worked</t>
  </si>
  <si>
    <t>In the event that the employer orders the employee to work on a public holiday (in accordance with § 91, paragraph 4 of Act No. 262/2006 Coll., Labor Code, as amended), it is possible to include the hours of work on a public holiday in productive hours, regardless of whether the employee takes compensatory time off for working on a public holiday or has agreed with the employer to be provided with a supplement to the wage/salary achieved (in accordance with § 115, paragraphs 1 and 2 of Act No. 262/2006 Coll., the Labour Code, as amended).</t>
  </si>
  <si>
    <t>Scientific fields according to MSCA</t>
  </si>
  <si>
    <t>PHY</t>
  </si>
  <si>
    <t>Physics</t>
  </si>
  <si>
    <t>LIF</t>
  </si>
  <si>
    <t>Life Sciences</t>
  </si>
  <si>
    <t>CHE</t>
  </si>
  <si>
    <t>Chemistry</t>
  </si>
  <si>
    <t>SOC</t>
  </si>
  <si>
    <t>Social Sciences and Humanities</t>
  </si>
  <si>
    <t>ENG</t>
  </si>
  <si>
    <t>Information Science and Engineering</t>
  </si>
  <si>
    <t>ECO</t>
  </si>
  <si>
    <t>Economic Sciences</t>
  </si>
  <si>
    <t>ENV</t>
  </si>
  <si>
    <t>Environmental and Geosciences</t>
  </si>
  <si>
    <t>MAT</t>
  </si>
  <si>
    <t>Mathematics</t>
  </si>
  <si>
    <t>The classification of scientific fields is based on the following sources:</t>
  </si>
  <si>
    <t>https://www.horizontevropa.cz/files_public/elfinder/3764/VADEMECUM_MSCA.pdf</t>
  </si>
  <si>
    <t>https://rea.ec.europa.eu/system/files/2021-10/MSCA%20Keywords.pdf</t>
  </si>
  <si>
    <t>Activity 3_Return grant application calculator</t>
  </si>
  <si>
    <t>Version</t>
  </si>
  <si>
    <t>4.0</t>
  </si>
  <si>
    <t>Name of the return grant:</t>
  </si>
  <si>
    <t>pomocné výpočty (bude schováno)</t>
  </si>
  <si>
    <t>měsíc</t>
  </si>
  <si>
    <t>rok</t>
  </si>
  <si>
    <t>hodnota</t>
  </si>
  <si>
    <t>Applicant for the return grant:</t>
  </si>
  <si>
    <t>Start of the implementation of the return grant:</t>
  </si>
  <si>
    <t>End of the implementation of the return grant:</t>
  </si>
  <si>
    <t>Registration number of the P JAC project to which the return grant is reported:</t>
  </si>
  <si>
    <t>Overview of the unit costs</t>
  </si>
  <si>
    <t>Return grant - main researcher</t>
  </si>
  <si>
    <t>Contribution for the care of a child or a close person</t>
  </si>
  <si>
    <t>Mobility of the main researcher of the return grant</t>
  </si>
  <si>
    <t>Educational development of the main researcher of the return grant</t>
  </si>
  <si>
    <t>Mentor</t>
  </si>
  <si>
    <t>Support expert team for the implementation of the return grant</t>
  </si>
  <si>
    <t>Total eligible costs of the return grant</t>
  </si>
  <si>
    <t>Indicators (planned values):</t>
  </si>
  <si>
    <t>Number of return grants obtained</t>
  </si>
  <si>
    <t>Number of people directly affected by ERDF interventions</t>
  </si>
  <si>
    <t>Mobilities - number of outgoings</t>
  </si>
  <si>
    <t>back to introduction</t>
  </si>
  <si>
    <t>Return grant:</t>
  </si>
  <si>
    <t>Amount allocated for the return grant:</t>
  </si>
  <si>
    <t>Allocated funds</t>
  </si>
  <si>
    <t>Position</t>
  </si>
  <si>
    <t>Scientific field according to MSCA</t>
  </si>
  <si>
    <t>Workload</t>
  </si>
  <si>
    <t>Number of months</t>
  </si>
  <si>
    <t>Rate per productive hour</t>
  </si>
  <si>
    <t>Minimum personnel costs based on the rate per productive hour</t>
  </si>
  <si>
    <t>Number of productive hours</t>
  </si>
  <si>
    <t>Total</t>
  </si>
  <si>
    <t>Indicators</t>
  </si>
  <si>
    <t>duration of the return grant (12 - 36 months)</t>
  </si>
  <si>
    <t>in CZK</t>
  </si>
  <si>
    <t>for the entire duration of the return grant</t>
  </si>
  <si>
    <t>select from the list</t>
  </si>
  <si>
    <t>workload for one calendar month (0,5 - 1,0)</t>
  </si>
  <si>
    <t>Number of months of drawing the contribution</t>
  </si>
  <si>
    <t>Unit price per month</t>
  </si>
  <si>
    <t>Minimum personnel costs from the unit price per month</t>
  </si>
  <si>
    <t>v Kč</t>
  </si>
  <si>
    <t>fill in the number of months (integer); if the main researcher draws, for example, a contribution for two people for the entire duration of the return grant of 12 months, the value 24 is filled in</t>
  </si>
  <si>
    <t>Destination (outgoings)</t>
  </si>
  <si>
    <t>Number of months of mobility</t>
  </si>
  <si>
    <t>Price per mobility unit</t>
  </si>
  <si>
    <t>Number of working days (man-days)</t>
  </si>
  <si>
    <t>Amount for mobility</t>
  </si>
  <si>
    <t>Indicator</t>
  </si>
  <si>
    <t>1 - 6 (max. 6 months in total for all mobilities)</t>
  </si>
  <si>
    <t>for 1 man-day</t>
  </si>
  <si>
    <t>for the entire duration of the mobility</t>
  </si>
  <si>
    <t>Celkem</t>
  </si>
  <si>
    <t>Number of hours of training</t>
  </si>
  <si>
    <t>Price of training unit</t>
  </si>
  <si>
    <t>Total training amount</t>
  </si>
  <si>
    <t>fill in the number of hours of training</t>
  </si>
  <si>
    <t>price of one hour of training</t>
  </si>
  <si>
    <t>-</t>
  </si>
  <si>
    <t>Number of people</t>
  </si>
  <si>
    <t>mentor's involvement in the return grant in months</t>
  </si>
  <si>
    <t>average workload of mentor(s) per 1 calendar month (0,01 - 0,20)</t>
  </si>
  <si>
    <t>fill in</t>
  </si>
  <si>
    <t>involvement of the expert team in the implementation of the return grant in months</t>
  </si>
  <si>
    <t>average workload of support team members per 1 calendar month (0,01 - 2,00)</t>
  </si>
  <si>
    <t>Pozice</t>
  </si>
  <si>
    <t>Kód ISPV</t>
  </si>
  <si>
    <t>Diferenciace hrubé mzdy/platu</t>
  </si>
  <si>
    <t>Hrubá mzda dle ISPV (sazba za 1,0 úvazek za kalendářní měsíc)</t>
  </si>
  <si>
    <t>Hrubá mzda dle ISPV včetně odvodů za zaměstnavatele</t>
  </si>
  <si>
    <t>Hodinová sazba na 1 produktivní hodinu</t>
  </si>
  <si>
    <t>z toho minimální personální náklady</t>
  </si>
  <si>
    <t>Příspevek na péči</t>
  </si>
  <si>
    <t>Jednotkový náklad na vzdělávání hlavního řešitele (na min. 8 hod)</t>
  </si>
  <si>
    <t>Vědecké obory dle MSCA</t>
  </si>
  <si>
    <t>Hlavní řešitel návratového grantu</t>
  </si>
  <si>
    <t>medián</t>
  </si>
  <si>
    <t>main researcher (junior)</t>
  </si>
  <si>
    <t>3Q</t>
  </si>
  <si>
    <t>main researcher (senior)</t>
  </si>
  <si>
    <t>x</t>
  </si>
  <si>
    <t xml:space="preserve">main researcher (Ph.D. student) </t>
  </si>
  <si>
    <t>Výzkumný pracovník (tým)</t>
  </si>
  <si>
    <t>femaile</t>
  </si>
  <si>
    <t>Technický pracovník (tým)</t>
  </si>
  <si>
    <t>male</t>
  </si>
  <si>
    <t>Zdroj dat: ISPV za rok 2024 (mzdová sféra)</t>
  </si>
  <si>
    <t>HM (6 812,- Kč + odvody za zaměstnavatele; čistého cca 5 000 Kč)</t>
  </si>
  <si>
    <t>non-binary</t>
  </si>
  <si>
    <t>Výjezdy</t>
  </si>
  <si>
    <t xml:space="preserve">Destination correction coefficient value </t>
  </si>
  <si>
    <t>Calculating the amount per day - outgoings</t>
  </si>
  <si>
    <t>Ammount per day</t>
  </si>
  <si>
    <t>0,480 – 0,799</t>
  </si>
  <si>
    <t>4364 CZK x 0,75</t>
  </si>
  <si>
    <t>3273 CZK</t>
  </si>
  <si>
    <t>1</t>
  </si>
  <si>
    <t>0,8 – 0,999</t>
  </si>
  <si>
    <t>4364 CZK x 0,875</t>
  </si>
  <si>
    <t>3818 CZK</t>
  </si>
  <si>
    <t>2</t>
  </si>
  <si>
    <t>1,0 – 1,520</t>
  </si>
  <si>
    <t>4364 CZK</t>
  </si>
  <si>
    <t>3</t>
  </si>
  <si>
    <t>Destination</t>
  </si>
  <si>
    <t>Destination correction coefficient value  ((MSCA 2018–2020))</t>
  </si>
  <si>
    <t>CHECK</t>
  </si>
  <si>
    <t>Skupina</t>
  </si>
  <si>
    <t>Albania</t>
  </si>
  <si>
    <t>1. MP</t>
  </si>
  <si>
    <t>Algeria</t>
  </si>
  <si>
    <t>2. MP</t>
  </si>
  <si>
    <t>Angola</t>
  </si>
  <si>
    <t>3. MP</t>
  </si>
  <si>
    <t>Argentina</t>
  </si>
  <si>
    <t>4. MP</t>
  </si>
  <si>
    <t>Armenia</t>
  </si>
  <si>
    <t>5. MP</t>
  </si>
  <si>
    <t>Australia</t>
  </si>
  <si>
    <t>6. MP</t>
  </si>
  <si>
    <t>Azerbaijan</t>
  </si>
  <si>
    <t>7. MP</t>
  </si>
  <si>
    <t>Bangladesh</t>
  </si>
  <si>
    <t>8. MP</t>
  </si>
  <si>
    <t>Barbados</t>
  </si>
  <si>
    <t>9. MP</t>
  </si>
  <si>
    <t>Belgium</t>
  </si>
  <si>
    <t>10. MP</t>
  </si>
  <si>
    <t>Belize</t>
  </si>
  <si>
    <t>11. MP</t>
  </si>
  <si>
    <t>Belarus</t>
  </si>
  <si>
    <t>12. MP</t>
  </si>
  <si>
    <t>Benin</t>
  </si>
  <si>
    <t>Bermuda</t>
  </si>
  <si>
    <t>Bolivia</t>
  </si>
  <si>
    <t>Bosnia and Herzegovina</t>
  </si>
  <si>
    <t>Botswana</t>
  </si>
  <si>
    <t>Brazil</t>
  </si>
  <si>
    <t>Bulgaria</t>
  </si>
  <si>
    <t>Burkina Faso</t>
  </si>
  <si>
    <t>Burundi</t>
  </si>
  <si>
    <t>Chad</t>
  </si>
  <si>
    <t>Montenegro</t>
  </si>
  <si>
    <t>Czech Republic</t>
  </si>
  <si>
    <t>China</t>
  </si>
  <si>
    <t>Denmark</t>
  </si>
  <si>
    <t>Democratic Republic of the Congo</t>
  </si>
  <si>
    <t>Dominican Republic</t>
  </si>
  <si>
    <t>Djibouti</t>
  </si>
  <si>
    <t>Egypt</t>
  </si>
  <si>
    <t>Ecuador</t>
  </si>
  <si>
    <t>Eritrea</t>
  </si>
  <si>
    <t>Estonia</t>
  </si>
  <si>
    <t>Ethiopia</t>
  </si>
  <si>
    <t>Faroe Islands</t>
  </si>
  <si>
    <t>Fiji</t>
  </si>
  <si>
    <t>Philippines</t>
  </si>
  <si>
    <t>Finland</t>
  </si>
  <si>
    <t>France</t>
  </si>
  <si>
    <t>Gabon</t>
  </si>
  <si>
    <t>Gambia</t>
  </si>
  <si>
    <t>Ghana</t>
  </si>
  <si>
    <t>Georgia</t>
  </si>
  <si>
    <t>Guatemala</t>
  </si>
  <si>
    <t>Guinea</t>
  </si>
  <si>
    <t>Guinea-Bissau</t>
  </si>
  <si>
    <t>Guyana</t>
  </si>
  <si>
    <t>Haiti</t>
  </si>
  <si>
    <t>Honduras</t>
  </si>
  <si>
    <t>Hong Kong</t>
  </si>
  <si>
    <t>Chile</t>
  </si>
  <si>
    <t>Croatia</t>
  </si>
  <si>
    <t>India</t>
  </si>
  <si>
    <t>Indonesia</t>
  </si>
  <si>
    <t>Ireland</t>
  </si>
  <si>
    <t>Iceland</t>
  </si>
  <si>
    <t>Italy</t>
  </si>
  <si>
    <t>Israel</t>
  </si>
  <si>
    <t>Jamaica</t>
  </si>
  <si>
    <t>Japan</t>
  </si>
  <si>
    <t>Yemen</t>
  </si>
  <si>
    <t>South Africa</t>
  </si>
  <si>
    <t>South Korea</t>
  </si>
  <si>
    <t>Jordan</t>
  </si>
  <si>
    <t>Cambodia</t>
  </si>
  <si>
    <t>Cameroon</t>
  </si>
  <si>
    <t>Canada</t>
  </si>
  <si>
    <t>Cape Verde</t>
  </si>
  <si>
    <t>Kazakhstan</t>
  </si>
  <si>
    <t>Kenya</t>
  </si>
  <si>
    <t>Colombia</t>
  </si>
  <si>
    <t>Comoros</t>
  </si>
  <si>
    <t>Congo</t>
  </si>
  <si>
    <t>Republic of Kosovo</t>
  </si>
  <si>
    <t>Costa Rica</t>
  </si>
  <si>
    <t>Cuba</t>
  </si>
  <si>
    <t>Cyprus</t>
  </si>
  <si>
    <t>Kyrgyzstan</t>
  </si>
  <si>
    <t>Laos</t>
  </si>
  <si>
    <t>Lesotho</t>
  </si>
  <si>
    <t>Lebanon</t>
  </si>
  <si>
    <t>Liberia</t>
  </si>
  <si>
    <t>Libya</t>
  </si>
  <si>
    <t>Liechtenstein</t>
  </si>
  <si>
    <t>Lithuania</t>
  </si>
  <si>
    <t>Latvia</t>
  </si>
  <si>
    <t>Luxembourg</t>
  </si>
  <si>
    <t>Madagascar</t>
  </si>
  <si>
    <t>Hungary</t>
  </si>
  <si>
    <t>Macedonia</t>
  </si>
  <si>
    <t>Malaysia</t>
  </si>
  <si>
    <t>Malawi</t>
  </si>
  <si>
    <t>Mali</t>
  </si>
  <si>
    <t>Malta</t>
  </si>
  <si>
    <t>Morocco</t>
  </si>
  <si>
    <t>Mauritius</t>
  </si>
  <si>
    <t>Mauritania</t>
  </si>
  <si>
    <t>Mexico</t>
  </si>
  <si>
    <t>Republic of Moldova</t>
  </si>
  <si>
    <t>Mozambique</t>
  </si>
  <si>
    <t>Myanmar</t>
  </si>
  <si>
    <t>Namibia</t>
  </si>
  <si>
    <t>Germany</t>
  </si>
  <si>
    <t>Nepal</t>
  </si>
  <si>
    <t>Niger</t>
  </si>
  <si>
    <t>Nigeria</t>
  </si>
  <si>
    <t>Nicaragua</t>
  </si>
  <si>
    <t>Netherlands</t>
  </si>
  <si>
    <t>Norway</t>
  </si>
  <si>
    <t>New Caledonia</t>
  </si>
  <si>
    <t>New Zealand</t>
  </si>
  <si>
    <t>Pakistan</t>
  </si>
  <si>
    <t>Palestinian Autonomous Territories</t>
  </si>
  <si>
    <t>Panama</t>
  </si>
  <si>
    <t>Papua New Guinea</t>
  </si>
  <si>
    <t>Paraguay</t>
  </si>
  <si>
    <t>Peru</t>
  </si>
  <si>
    <t>Côte d'Ivoire</t>
  </si>
  <si>
    <t>Poland</t>
  </si>
  <si>
    <t>Portugal</t>
  </si>
  <si>
    <t>Austria</t>
  </si>
  <si>
    <t>Republic Serbia</t>
  </si>
  <si>
    <t>Romania</t>
  </si>
  <si>
    <t>Russia</t>
  </si>
  <si>
    <t>Rwanda</t>
  </si>
  <si>
    <t>Greece</t>
  </si>
  <si>
    <t>El Salvador</t>
  </si>
  <si>
    <t>Samoa</t>
  </si>
  <si>
    <t>Saudi Arabia</t>
  </si>
  <si>
    <t>Senegal</t>
  </si>
  <si>
    <t>Sierra Leone</t>
  </si>
  <si>
    <t>Singapore</t>
  </si>
  <si>
    <t>Slovakia</t>
  </si>
  <si>
    <t>Slovenia</t>
  </si>
  <si>
    <t>United Arab Emirates</t>
  </si>
  <si>
    <t>Sri Lanka</t>
  </si>
  <si>
    <t>Central African Republic</t>
  </si>
  <si>
    <t>Sudan</t>
  </si>
  <si>
    <t>Suriname</t>
  </si>
  <si>
    <t>Swaziland</t>
  </si>
  <si>
    <t>Syria</t>
  </si>
  <si>
    <t>Solomon Islands</t>
  </si>
  <si>
    <t>Spain</t>
  </si>
  <si>
    <t>Sweden</t>
  </si>
  <si>
    <t>Switzerland</t>
  </si>
  <si>
    <t>Tajikistan</t>
  </si>
  <si>
    <t>Tanzania</t>
  </si>
  <si>
    <t>Thailand</t>
  </si>
  <si>
    <t>Taiwan</t>
  </si>
  <si>
    <t>Togo</t>
  </si>
  <si>
    <t>Tonga</t>
  </si>
  <si>
    <t>Trinidad and Tobago</t>
  </si>
  <si>
    <t>Tunisia</t>
  </si>
  <si>
    <t>Turkey</t>
  </si>
  <si>
    <t>Turkmenistan</t>
  </si>
  <si>
    <t>Uganda</t>
  </si>
  <si>
    <t>Ukraine</t>
  </si>
  <si>
    <t>Uruguay</t>
  </si>
  <si>
    <t>USA</t>
  </si>
  <si>
    <t>Uzbekistan</t>
  </si>
  <si>
    <t>Vanuatu</t>
  </si>
  <si>
    <t>United Kingdom</t>
  </si>
  <si>
    <t>Venezuela</t>
  </si>
  <si>
    <t>Vietnam</t>
  </si>
  <si>
    <t>Timor-Leste</t>
  </si>
  <si>
    <t>Zambia</t>
  </si>
  <si>
    <t>Zimbabwe</t>
  </si>
  <si>
    <t>skupina zemí 1</t>
  </si>
  <si>
    <t>skupina zemí 2</t>
  </si>
  <si>
    <t>skupina zemí 3</t>
  </si>
  <si>
    <t>Délka mobility (příjezdy)</t>
  </si>
  <si>
    <t>January</t>
  </si>
  <si>
    <t>April</t>
  </si>
  <si>
    <t>February</t>
  </si>
  <si>
    <t>August</t>
  </si>
  <si>
    <t>March</t>
  </si>
  <si>
    <t>December</t>
  </si>
  <si>
    <t>May</t>
  </si>
  <si>
    <t>June</t>
  </si>
  <si>
    <t>July</t>
  </si>
  <si>
    <t>September</t>
  </si>
  <si>
    <t>October</t>
  </si>
  <si>
    <t>November</t>
  </si>
  <si>
    <t>1720 hours - the designated length of the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</si>
</sst>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Kč&quot;_-;\-* #,##0.00\ &quot;Kč&quot;_-;_-* &quot;-&quot;??\ &quot;Kč&quot;_-;_-@_-"/>
    <numFmt numFmtId="164" formatCode="_-* #,##0.00\ [$Kč-405]_-;\-* #,##0.00\ [$Kč-405]_-;_-* &quot;-&quot;??\ [$Kč-405]_-;_-@_-"/>
    <numFmt numFmtId="165" formatCode="#,##0.00\ &quot;Kč&quot;"/>
    <numFmt numFmtId="166" formatCode="#,##0.00\ [$CZK]"/>
    <numFmt numFmtId="167" formatCode="_-* #,##0.000000\ &quot;Kč&quot;_-;\-* #,##0.000000\ &quot;Kč&quot;_-;_-* &quot;-&quot;??????\ &quot;Kč&quot;_-;_-@_-"/>
    <numFmt numFmtId="168" formatCode="#,##0.00\ [$CZK];\-#,##0.00\ [$CZK]"/>
  </numFmts>
  <fonts count="53">
    <font>
      <sz val="11"/>
      <color theme="1"/>
      <name val="Calibri"/>
      <family val="2"/>
      <charset val="238"/>
      <scheme val="minor"/>
    </font>
    <font>
      <b/>
      <sz val="11"/>
      <color theme="1"/>
      <name val="Calibri"/>
      <family val="2"/>
      <charset val="238"/>
      <scheme val="minor"/>
    </font>
    <font>
      <sz val="11"/>
      <color theme="2"/>
      <name val="Calibri"/>
      <family val="2"/>
      <charset val="238"/>
      <scheme val="minor"/>
    </font>
    <font>
      <sz val="10"/>
      <name val="Calibri"/>
      <family val="2"/>
      <charset val="238"/>
      <scheme val="minor"/>
    </font>
    <font>
      <i/>
      <sz val="10"/>
      <name val="Calibri"/>
      <family val="2"/>
      <charset val="238"/>
      <scheme val="minor"/>
    </font>
    <font>
      <b/>
      <sz val="14"/>
      <color theme="0"/>
      <name val="Calibri"/>
      <family val="2"/>
      <charset val="238"/>
      <scheme val="minor"/>
    </font>
    <font>
      <b/>
      <sz val="11"/>
      <color rgb="FF000000"/>
      <name val="Calibri"/>
      <family val="2"/>
      <charset val="238"/>
      <scheme val="minor"/>
    </font>
    <font>
      <sz val="11"/>
      <color rgb="FF000000"/>
      <name val="Calibri"/>
      <family val="2"/>
      <charset val="238"/>
      <scheme val="minor"/>
    </font>
    <font>
      <sz val="11"/>
      <color rgb="FF000000"/>
      <name val="Calibri"/>
      <family val="2"/>
      <charset val="238"/>
    </font>
    <font>
      <i/>
      <sz val="12"/>
      <color theme="1"/>
      <name val="Segoe UI"/>
      <family val="2"/>
      <charset val="238"/>
    </font>
    <font>
      <b/>
      <sz val="12"/>
      <color theme="1"/>
      <name val="Calibri"/>
      <family val="2"/>
      <charset val="238"/>
      <scheme val="minor"/>
    </font>
    <font>
      <b/>
      <sz val="12"/>
      <color theme="0"/>
      <name val="Calibri"/>
      <family val="2"/>
      <charset val="238"/>
      <scheme val="minor"/>
    </font>
    <font>
      <sz val="12"/>
      <color theme="1"/>
      <name val="Calibri"/>
      <family val="2"/>
      <charset val="238"/>
      <scheme val="minor"/>
    </font>
    <font>
      <b/>
      <sz val="14"/>
      <color theme="4" tint="-0.499984740745262"/>
      <name val="Segoe UI"/>
      <family val="2"/>
      <charset val="238"/>
    </font>
    <font>
      <b/>
      <i/>
      <sz val="14"/>
      <color theme="4" tint="-0.499984740745262"/>
      <name val="Segoe UI"/>
      <family val="2"/>
      <charset val="238"/>
    </font>
    <font>
      <b/>
      <sz val="10"/>
      <name val="Calibri"/>
      <family val="2"/>
      <charset val="238"/>
      <scheme val="minor"/>
    </font>
    <font>
      <b/>
      <i/>
      <sz val="10"/>
      <name val="Calibri"/>
      <family val="2"/>
      <charset val="238"/>
      <scheme val="minor"/>
    </font>
    <font>
      <sz val="11"/>
      <name val="Calibri"/>
      <family val="2"/>
      <charset val="238"/>
      <scheme val="minor"/>
    </font>
    <font>
      <b/>
      <sz val="11"/>
      <color theme="0"/>
      <name val="Calibri"/>
      <family val="2"/>
      <charset val="238"/>
      <scheme val="minor"/>
    </font>
    <font>
      <sz val="8"/>
      <name val="Calibri"/>
      <family val="2"/>
      <charset val="238"/>
      <scheme val="minor"/>
    </font>
    <font>
      <sz val="12"/>
      <color theme="1"/>
      <name val="Arial"/>
      <family val="2"/>
      <charset val="238"/>
    </font>
    <font>
      <u/>
      <sz val="11"/>
      <color theme="10"/>
      <name val="Calibri"/>
      <family val="2"/>
      <charset val="238"/>
      <scheme val="minor"/>
    </font>
    <font>
      <sz val="11"/>
      <color theme="0"/>
      <name val="Calibri"/>
      <family val="2"/>
      <charset val="238"/>
      <scheme val="minor"/>
    </font>
    <font>
      <sz val="10"/>
      <color theme="1"/>
      <name val="Segoe UI"/>
      <family val="2"/>
      <charset val="238"/>
    </font>
    <font>
      <sz val="11"/>
      <color theme="1"/>
      <name val="Segoe UI"/>
      <family val="2"/>
      <charset val="238"/>
    </font>
    <font>
      <sz val="10"/>
      <color rgb="FFFF0000"/>
      <name val="Segoe UI"/>
      <family val="2"/>
      <charset val="238"/>
    </font>
    <font>
      <b/>
      <sz val="14"/>
      <color theme="0"/>
      <name val="Segoe UI"/>
      <family val="2"/>
      <charset val="238"/>
    </font>
    <font>
      <sz val="11"/>
      <color rgb="FFFF5229"/>
      <name val="Segoe UI"/>
      <family val="2"/>
      <charset val="238"/>
    </font>
    <font>
      <b/>
      <sz val="20"/>
      <color theme="0"/>
      <name val="Calibri"/>
      <family val="2"/>
      <charset val="238"/>
      <scheme val="minor"/>
    </font>
    <font>
      <sz val="10"/>
      <color theme="1"/>
      <name val="Calibri"/>
      <family val="2"/>
      <charset val="238"/>
      <scheme val="minor"/>
    </font>
    <font>
      <sz val="11"/>
      <color theme="1"/>
      <name val="Arial"/>
      <family val="2"/>
      <charset val="238"/>
    </font>
    <font>
      <b/>
      <sz val="28"/>
      <color theme="1"/>
      <name val="Segoe UI"/>
      <family val="2"/>
      <charset val="238"/>
    </font>
    <font>
      <b/>
      <sz val="14"/>
      <color rgb="FF003399"/>
      <name val="Segoe UI"/>
      <family val="2"/>
      <charset val="238"/>
    </font>
    <font>
      <b/>
      <sz val="10"/>
      <color theme="1"/>
      <name val="Segoe UI"/>
      <family val="2"/>
      <charset val="238"/>
    </font>
    <font>
      <b/>
      <sz val="12"/>
      <color rgb="FF003399"/>
      <name val="Segoe UI"/>
      <family val="2"/>
      <charset val="238"/>
    </font>
    <font>
      <sz val="10"/>
      <name val="Segoe UI"/>
      <family val="2"/>
      <charset val="238"/>
    </font>
    <font>
      <b/>
      <sz val="10"/>
      <name val="Segoe UI"/>
      <family val="2"/>
      <charset val="238"/>
    </font>
    <font>
      <sz val="10"/>
      <color theme="1"/>
      <name val="Arial"/>
      <family val="2"/>
      <charset val="238"/>
    </font>
    <font>
      <b/>
      <sz val="10"/>
      <color theme="0"/>
      <name val="Segoe UI"/>
      <family val="2"/>
      <charset val="238"/>
    </font>
    <font>
      <sz val="11"/>
      <color theme="1" tint="0.34998626667073579"/>
      <name val="Calibri"/>
      <family val="2"/>
      <charset val="238"/>
      <scheme val="minor"/>
    </font>
    <font>
      <sz val="11"/>
      <color rgb="FFFF0000"/>
      <name val="Calibri"/>
      <family val="2"/>
      <charset val="238"/>
      <scheme val="minor"/>
    </font>
    <font>
      <b/>
      <sz val="11"/>
      <color rgb="FFFF0000"/>
      <name val="Arial"/>
      <family val="2"/>
      <charset val="238"/>
    </font>
    <font>
      <b/>
      <sz val="11"/>
      <color rgb="FFFF0000"/>
      <name val="Calibri"/>
      <family val="2"/>
      <charset val="238"/>
      <scheme val="minor"/>
    </font>
    <font>
      <b/>
      <sz val="18"/>
      <name val="Calibri"/>
      <family val="2"/>
      <charset val="238"/>
      <scheme val="minor"/>
    </font>
    <font>
      <b/>
      <sz val="11"/>
      <color theme="1"/>
      <name val="Segoe UI"/>
      <family val="2"/>
      <charset val="238"/>
    </font>
    <font>
      <b/>
      <sz val="11"/>
      <name val="Segoe UI"/>
      <family val="2"/>
      <charset val="238"/>
    </font>
    <font>
      <sz val="12"/>
      <color theme="1"/>
      <name val="Segoe UI"/>
      <family val="2"/>
      <charset val="238"/>
    </font>
    <font>
      <b/>
      <sz val="12"/>
      <color theme="1"/>
      <name val="Segoe UI"/>
      <family val="2"/>
      <charset val="238"/>
    </font>
    <font>
      <b/>
      <sz val="14"/>
      <color theme="1"/>
      <name val="Segoe UI"/>
      <family val="2"/>
      <charset val="238"/>
    </font>
    <font>
      <b/>
      <sz val="11"/>
      <color theme="0"/>
      <name val="Segoe UI"/>
      <family val="2"/>
      <charset val="238"/>
    </font>
    <font>
      <b/>
      <sz val="14"/>
      <name val="Segoe UI"/>
      <family val="2"/>
      <charset val="238"/>
    </font>
    <font>
      <b/>
      <sz val="18"/>
      <color theme="1"/>
      <name val="Calibri"/>
      <family val="2"/>
      <charset val="238"/>
      <scheme val="minor"/>
    </font>
    <font>
      <b/>
      <sz val="24"/>
      <color theme="0"/>
      <name val="Segoe UI"/>
      <family val="2"/>
      <charset val="238"/>
    </font>
  </fonts>
  <fills count="12">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theme="5"/>
        <bgColor indexed="64"/>
      </patternFill>
    </fill>
    <fill>
      <patternFill patternType="solid">
        <fgColor theme="0"/>
        <bgColor indexed="64"/>
      </patternFill>
    </fill>
    <fill>
      <patternFill patternType="solid">
        <fgColor rgb="FFEAEAEA"/>
        <bgColor indexed="64"/>
      </patternFill>
    </fill>
    <fill>
      <patternFill patternType="solid">
        <fgColor rgb="FF173271"/>
        <bgColor indexed="64"/>
      </patternFill>
    </fill>
    <fill>
      <patternFill patternType="solid">
        <fgColor rgb="FFB3DBD6"/>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E7E6E6"/>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right style="medium">
        <color auto="1"/>
      </right>
      <top style="medium">
        <color auto="1"/>
      </top>
      <bottom style="medium">
        <color auto="1"/>
      </bottom>
      <diagonal/>
    </border>
    <border>
      <left/>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medium">
        <color auto="1"/>
      </right>
      <top style="thin">
        <color indexed="64"/>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21" fillId="0" borderId="0" applyNumberFormat="0" applyFill="0" applyBorder="0" applyAlignment="0" applyProtection="0"/>
  </cellStyleXfs>
  <cellXfs count="319">
    <xf numFmtId="0" fontId="0" fillId="0" borderId="0" xfId="0"/>
    <xf numFmtId="0" fontId="5" fillId="3" borderId="0" xfId="0" applyFont="1" applyFill="1"/>
    <xf numFmtId="164" fontId="0" fillId="0" borderId="0" xfId="0" applyNumberFormat="1"/>
    <xf numFmtId="165" fontId="0" fillId="0" borderId="0" xfId="0" applyNumberFormat="1"/>
    <xf numFmtId="0" fontId="0" fillId="4" borderId="0" xfId="0" applyFill="1"/>
    <xf numFmtId="0" fontId="0" fillId="4" borderId="13" xfId="0" applyFill="1" applyBorder="1"/>
    <xf numFmtId="0" fontId="8" fillId="0" borderId="0" xfId="0" applyFont="1" applyAlignment="1">
      <alignment horizontal="left" vertical="center" indent="1"/>
    </xf>
    <xf numFmtId="0" fontId="2" fillId="2" borderId="0" xfId="0" applyFont="1" applyFill="1" applyProtection="1">
      <protection hidden="1"/>
    </xf>
    <xf numFmtId="0" fontId="0" fillId="0" borderId="0" xfId="0" applyProtection="1">
      <protection hidden="1"/>
    </xf>
    <xf numFmtId="0" fontId="24" fillId="7" borderId="2" xfId="0" applyFont="1" applyFill="1" applyBorder="1" applyAlignment="1" applyProtection="1">
      <alignment horizontal="center"/>
      <protection hidden="1"/>
    </xf>
    <xf numFmtId="0" fontId="25" fillId="7" borderId="2" xfId="0" applyFont="1" applyFill="1" applyBorder="1" applyProtection="1">
      <protection hidden="1"/>
    </xf>
    <xf numFmtId="0" fontId="23" fillId="7" borderId="2" xfId="0" applyFont="1" applyFill="1" applyBorder="1" applyProtection="1">
      <protection hidden="1"/>
    </xf>
    <xf numFmtId="0" fontId="24" fillId="7" borderId="9" xfId="0" applyFont="1" applyFill="1" applyBorder="1" applyAlignment="1" applyProtection="1">
      <alignment horizontal="center"/>
      <protection hidden="1"/>
    </xf>
    <xf numFmtId="0" fontId="25" fillId="7" borderId="9" xfId="0" applyFont="1" applyFill="1" applyBorder="1" applyProtection="1">
      <protection hidden="1"/>
    </xf>
    <xf numFmtId="0" fontId="23" fillId="7" borderId="9" xfId="0" applyFont="1" applyFill="1" applyBorder="1" applyProtection="1">
      <protection hidden="1"/>
    </xf>
    <xf numFmtId="0" fontId="26" fillId="7" borderId="4" xfId="0" applyFont="1" applyFill="1" applyBorder="1" applyAlignment="1" applyProtection="1">
      <alignment horizontal="right" vertical="center"/>
      <protection hidden="1"/>
    </xf>
    <xf numFmtId="0" fontId="2" fillId="2" borderId="27" xfId="0" applyFont="1" applyFill="1" applyBorder="1" applyProtection="1">
      <protection hidden="1"/>
    </xf>
    <xf numFmtId="4" fontId="0" fillId="8" borderId="9" xfId="0" applyNumberFormat="1" applyFill="1" applyBorder="1" applyProtection="1">
      <protection hidden="1"/>
    </xf>
    <xf numFmtId="164" fontId="0" fillId="8" borderId="10" xfId="0" applyNumberFormat="1" applyFill="1" applyBorder="1" applyProtection="1">
      <protection hidden="1"/>
    </xf>
    <xf numFmtId="3" fontId="0" fillId="0" borderId="0" xfId="0" applyNumberFormat="1"/>
    <xf numFmtId="4" fontId="0" fillId="8" borderId="0" xfId="0" applyNumberFormat="1" applyFill="1" applyProtection="1">
      <protection hidden="1"/>
    </xf>
    <xf numFmtId="0" fontId="30" fillId="0" borderId="0" xfId="0" applyFont="1" applyProtection="1">
      <protection hidden="1"/>
    </xf>
    <xf numFmtId="0" fontId="30" fillId="5" borderId="0" xfId="0" applyFont="1" applyFill="1" applyProtection="1">
      <protection hidden="1"/>
    </xf>
    <xf numFmtId="0" fontId="30" fillId="5" borderId="0" xfId="0" applyFont="1" applyFill="1" applyAlignment="1" applyProtection="1">
      <alignment horizontal="center" vertical="center"/>
      <protection hidden="1"/>
    </xf>
    <xf numFmtId="0" fontId="34" fillId="0" borderId="0" xfId="0" applyFont="1" applyAlignment="1" applyProtection="1">
      <alignment horizontal="center" vertical="center" wrapText="1" shrinkToFit="1"/>
      <protection hidden="1"/>
    </xf>
    <xf numFmtId="0" fontId="33" fillId="8" borderId="12" xfId="0" applyFont="1" applyFill="1" applyBorder="1" applyAlignment="1" applyProtection="1">
      <alignment horizontal="center" vertical="center"/>
      <protection hidden="1"/>
    </xf>
    <xf numFmtId="0" fontId="33" fillId="8" borderId="12" xfId="0" applyFont="1" applyFill="1" applyBorder="1" applyAlignment="1" applyProtection="1">
      <alignment horizontal="center" vertical="center" wrapText="1"/>
      <protection hidden="1"/>
    </xf>
    <xf numFmtId="0" fontId="38" fillId="7" borderId="12" xfId="0" applyFont="1" applyFill="1" applyBorder="1" applyAlignment="1" applyProtection="1">
      <alignment horizontal="center" vertical="center"/>
      <protection hidden="1"/>
    </xf>
    <xf numFmtId="0" fontId="24" fillId="7" borderId="1" xfId="0" applyFont="1" applyFill="1" applyBorder="1" applyProtection="1">
      <protection hidden="1"/>
    </xf>
    <xf numFmtId="0" fontId="24" fillId="7" borderId="7" xfId="0" applyFont="1" applyFill="1" applyBorder="1" applyAlignment="1" applyProtection="1">
      <alignment horizontal="center" vertical="center"/>
      <protection hidden="1"/>
    </xf>
    <xf numFmtId="0" fontId="24" fillId="7" borderId="4" xfId="0" applyFont="1" applyFill="1" applyBorder="1" applyProtection="1">
      <protection hidden="1"/>
    </xf>
    <xf numFmtId="0" fontId="24" fillId="7" borderId="8" xfId="0" applyFont="1" applyFill="1" applyBorder="1" applyProtection="1">
      <protection hidden="1"/>
    </xf>
    <xf numFmtId="0" fontId="0" fillId="2" borderId="0" xfId="0" applyFill="1" applyProtection="1">
      <protection hidden="1"/>
    </xf>
    <xf numFmtId="0" fontId="4" fillId="7" borderId="4" xfId="0" applyFont="1" applyFill="1" applyBorder="1" applyAlignment="1" applyProtection="1">
      <alignment horizontal="center" vertical="center"/>
      <protection hidden="1"/>
    </xf>
    <xf numFmtId="0" fontId="5" fillId="7" borderId="0" xfId="0" applyFont="1" applyFill="1" applyAlignment="1" applyProtection="1">
      <alignment horizontal="center" vertical="center"/>
      <protection hidden="1"/>
    </xf>
    <xf numFmtId="0" fontId="0" fillId="8" borderId="26" xfId="0" applyFill="1" applyBorder="1" applyProtection="1">
      <protection hidden="1"/>
    </xf>
    <xf numFmtId="0" fontId="0" fillId="8" borderId="4" xfId="0" applyFill="1" applyBorder="1" applyProtection="1">
      <protection hidden="1"/>
    </xf>
    <xf numFmtId="0" fontId="0" fillId="8" borderId="8" xfId="0" applyFill="1" applyBorder="1" applyProtection="1">
      <protection hidden="1"/>
    </xf>
    <xf numFmtId="0" fontId="0" fillId="2" borderId="0" xfId="0" applyFill="1" applyAlignment="1" applyProtection="1">
      <alignment horizontal="left"/>
      <protection hidden="1"/>
    </xf>
    <xf numFmtId="14" fontId="37" fillId="0" borderId="0" xfId="0" applyNumberFormat="1" applyFont="1" applyProtection="1">
      <protection hidden="1"/>
    </xf>
    <xf numFmtId="0" fontId="1" fillId="0" borderId="0" xfId="0" applyFont="1"/>
    <xf numFmtId="49" fontId="37" fillId="0" borderId="0" xfId="0" applyNumberFormat="1" applyFont="1" applyProtection="1">
      <protection hidden="1"/>
    </xf>
    <xf numFmtId="49" fontId="1" fillId="8" borderId="0" xfId="0" applyNumberFormat="1" applyFont="1" applyFill="1" applyAlignment="1" applyProtection="1">
      <alignment horizontal="center" vertical="center" wrapText="1"/>
      <protection hidden="1"/>
    </xf>
    <xf numFmtId="0" fontId="25" fillId="7" borderId="3" xfId="0" applyFont="1" applyFill="1" applyBorder="1" applyProtection="1">
      <protection hidden="1"/>
    </xf>
    <xf numFmtId="0" fontId="26" fillId="7" borderId="0" xfId="0" applyFont="1" applyFill="1" applyAlignment="1" applyProtection="1">
      <alignment horizontal="right" vertical="center"/>
      <protection hidden="1"/>
    </xf>
    <xf numFmtId="0" fontId="25" fillId="7" borderId="7" xfId="0" applyFont="1" applyFill="1" applyBorder="1" applyProtection="1">
      <protection hidden="1"/>
    </xf>
    <xf numFmtId="0" fontId="27" fillId="7" borderId="0" xfId="0" applyFont="1" applyFill="1" applyProtection="1">
      <protection hidden="1"/>
    </xf>
    <xf numFmtId="0" fontId="24" fillId="7" borderId="0" xfId="0" applyFont="1" applyFill="1" applyProtection="1">
      <protection hidden="1"/>
    </xf>
    <xf numFmtId="0" fontId="25" fillId="7" borderId="0" xfId="0" applyFont="1" applyFill="1" applyProtection="1">
      <protection hidden="1"/>
    </xf>
    <xf numFmtId="0" fontId="26" fillId="7" borderId="0" xfId="0" applyFont="1" applyFill="1" applyAlignment="1" applyProtection="1">
      <alignment horizontal="center" vertical="center"/>
      <protection hidden="1"/>
    </xf>
    <xf numFmtId="0" fontId="26" fillId="7" borderId="7" xfId="0" applyFont="1" applyFill="1" applyBorder="1" applyAlignment="1" applyProtection="1">
      <alignment horizontal="center" vertical="center"/>
      <protection hidden="1"/>
    </xf>
    <xf numFmtId="0" fontId="25" fillId="7" borderId="10" xfId="0" applyFont="1" applyFill="1" applyBorder="1" applyProtection="1">
      <protection hidden="1"/>
    </xf>
    <xf numFmtId="0" fontId="6" fillId="0" borderId="12" xfId="0" applyFont="1" applyBorder="1" applyAlignment="1">
      <alignment horizontal="left" vertical="center"/>
    </xf>
    <xf numFmtId="0" fontId="6" fillId="0" borderId="12" xfId="0" applyFont="1" applyBorder="1" applyAlignment="1">
      <alignment horizontal="center" vertical="center"/>
    </xf>
    <xf numFmtId="0" fontId="0" fillId="0" borderId="0" xfId="0" applyAlignment="1">
      <alignment horizontal="right"/>
    </xf>
    <xf numFmtId="166" fontId="0" fillId="0" borderId="0" xfId="0" applyNumberFormat="1" applyAlignment="1">
      <alignment horizontal="left"/>
    </xf>
    <xf numFmtId="0" fontId="18" fillId="10" borderId="12" xfId="0" applyFont="1" applyFill="1" applyBorder="1" applyAlignment="1">
      <alignment horizontal="center" vertical="center"/>
    </xf>
    <xf numFmtId="0" fontId="18" fillId="10" borderId="12" xfId="0" applyFont="1" applyFill="1" applyBorder="1" applyAlignment="1">
      <alignment horizontal="center" vertical="center" wrapText="1"/>
    </xf>
    <xf numFmtId="0" fontId="18" fillId="10" borderId="0" xfId="0" applyFont="1" applyFill="1" applyAlignment="1">
      <alignment horizontal="center"/>
    </xf>
    <xf numFmtId="0" fontId="18" fillId="10" borderId="0" xfId="0" applyFont="1" applyFill="1"/>
    <xf numFmtId="0" fontId="18" fillId="3" borderId="12" xfId="0" applyFont="1" applyFill="1" applyBorder="1" applyAlignment="1">
      <alignment horizontal="center" vertical="center"/>
    </xf>
    <xf numFmtId="165" fontId="18" fillId="3" borderId="12" xfId="0" applyNumberFormat="1" applyFont="1" applyFill="1" applyBorder="1" applyAlignment="1">
      <alignment horizontal="center" vertical="center" wrapText="1"/>
    </xf>
    <xf numFmtId="0" fontId="0" fillId="0" borderId="12" xfId="0" applyBorder="1"/>
    <xf numFmtId="0" fontId="7" fillId="0" borderId="12" xfId="0" applyFont="1" applyBorder="1" applyAlignment="1">
      <alignment horizontal="center" vertical="center"/>
    </xf>
    <xf numFmtId="0" fontId="39" fillId="0" borderId="0" xfId="0" applyFont="1" applyAlignment="1">
      <alignment horizontal="center"/>
    </xf>
    <xf numFmtId="166" fontId="0" fillId="0" borderId="0" xfId="0" applyNumberFormat="1"/>
    <xf numFmtId="0" fontId="7" fillId="0" borderId="0" xfId="0" applyFont="1" applyAlignment="1">
      <alignment vertical="center"/>
    </xf>
    <xf numFmtId="0" fontId="7" fillId="0" borderId="0" xfId="0" applyFont="1" applyAlignment="1">
      <alignment horizontal="center" vertical="center"/>
    </xf>
    <xf numFmtId="0" fontId="41" fillId="5" borderId="0" xfId="0" applyFont="1" applyFill="1" applyAlignment="1" applyProtection="1">
      <alignment horizontal="left" vertical="top"/>
      <protection hidden="1"/>
    </xf>
    <xf numFmtId="4" fontId="0" fillId="8" borderId="27" xfId="0" applyNumberFormat="1" applyFill="1" applyBorder="1" applyAlignment="1" applyProtection="1">
      <alignment horizontal="center"/>
      <protection hidden="1"/>
    </xf>
    <xf numFmtId="49" fontId="8" fillId="0" borderId="0" xfId="0" applyNumberFormat="1" applyFont="1" applyAlignment="1" applyProtection="1">
      <alignment vertical="center" wrapText="1"/>
      <protection hidden="1"/>
    </xf>
    <xf numFmtId="0" fontId="11" fillId="7" borderId="3" xfId="0" applyFont="1" applyFill="1" applyBorder="1" applyAlignment="1" applyProtection="1">
      <alignment horizontal="center" vertical="center" wrapText="1"/>
      <protection hidden="1"/>
    </xf>
    <xf numFmtId="0" fontId="7" fillId="0" borderId="12" xfId="0" applyFont="1" applyBorder="1" applyAlignment="1">
      <alignment horizontal="center" vertical="center" wrapText="1"/>
    </xf>
    <xf numFmtId="0" fontId="0" fillId="8" borderId="3" xfId="0" applyFill="1" applyBorder="1" applyAlignment="1" applyProtection="1">
      <alignment horizontal="center" vertical="center" wrapText="1"/>
      <protection hidden="1"/>
    </xf>
    <xf numFmtId="0" fontId="0" fillId="8" borderId="7" xfId="0" applyFill="1" applyBorder="1" applyAlignment="1" applyProtection="1">
      <alignment horizontal="center" vertical="center" wrapText="1"/>
      <protection hidden="1"/>
    </xf>
    <xf numFmtId="0" fontId="0" fillId="8" borderId="8" xfId="0" applyFill="1" applyBorder="1" applyAlignment="1" applyProtection="1">
      <alignment vertical="top"/>
      <protection hidden="1"/>
    </xf>
    <xf numFmtId="0" fontId="0" fillId="8" borderId="10" xfId="0" applyFill="1" applyBorder="1" applyAlignment="1" applyProtection="1">
      <alignment vertical="top"/>
      <protection hidden="1"/>
    </xf>
    <xf numFmtId="0" fontId="0" fillId="8" borderId="26" xfId="0" applyFill="1" applyBorder="1" applyAlignment="1" applyProtection="1">
      <alignment horizontal="center"/>
      <protection hidden="1"/>
    </xf>
    <xf numFmtId="0" fontId="0" fillId="8" borderId="28" xfId="0" applyFill="1" applyBorder="1" applyAlignment="1" applyProtection="1">
      <alignment horizontal="center"/>
      <protection hidden="1"/>
    </xf>
    <xf numFmtId="0" fontId="0" fillId="8" borderId="4" xfId="0" applyFill="1" applyBorder="1" applyAlignment="1" applyProtection="1">
      <alignment horizontal="center"/>
      <protection hidden="1"/>
    </xf>
    <xf numFmtId="0" fontId="0" fillId="8" borderId="7" xfId="0" applyFill="1" applyBorder="1" applyAlignment="1" applyProtection="1">
      <alignment horizontal="center"/>
      <protection hidden="1"/>
    </xf>
    <xf numFmtId="44" fontId="0" fillId="0" borderId="0" xfId="0" applyNumberFormat="1"/>
    <xf numFmtId="0" fontId="22" fillId="7" borderId="12" xfId="0" applyFont="1" applyFill="1" applyBorder="1" applyAlignment="1">
      <alignment wrapText="1"/>
    </xf>
    <xf numFmtId="0" fontId="22" fillId="7" borderId="25" xfId="0" applyFont="1" applyFill="1" applyBorder="1" applyAlignment="1">
      <alignment wrapText="1"/>
    </xf>
    <xf numFmtId="0" fontId="0" fillId="0" borderId="33" xfId="0" applyBorder="1"/>
    <xf numFmtId="0" fontId="22" fillId="7" borderId="0" xfId="0" applyFont="1" applyFill="1" applyAlignment="1">
      <alignment wrapText="1"/>
    </xf>
    <xf numFmtId="0" fontId="22" fillId="7" borderId="24" xfId="0" applyFont="1" applyFill="1" applyBorder="1" applyAlignment="1">
      <alignment horizontal="left" vertical="center" wrapText="1"/>
    </xf>
    <xf numFmtId="0" fontId="0" fillId="8" borderId="12" xfId="0" applyFill="1" applyBorder="1"/>
    <xf numFmtId="44" fontId="0" fillId="0" borderId="12" xfId="0" applyNumberFormat="1" applyBorder="1"/>
    <xf numFmtId="44" fontId="0" fillId="8" borderId="12" xfId="0" applyNumberFormat="1" applyFill="1" applyBorder="1"/>
    <xf numFmtId="0" fontId="0" fillId="8" borderId="12" xfId="0" applyFill="1" applyBorder="1" applyAlignment="1">
      <alignment horizontal="center" vertical="center" wrapText="1"/>
    </xf>
    <xf numFmtId="0" fontId="0" fillId="0" borderId="0" xfId="0" applyAlignment="1">
      <alignment wrapText="1"/>
    </xf>
    <xf numFmtId="0" fontId="40" fillId="0" borderId="0" xfId="0" applyFont="1"/>
    <xf numFmtId="0" fontId="11" fillId="7" borderId="2" xfId="0" applyFont="1" applyFill="1" applyBorder="1" applyAlignment="1" applyProtection="1">
      <alignment horizontal="center" vertical="center" wrapText="1"/>
      <protection hidden="1"/>
    </xf>
    <xf numFmtId="0" fontId="11" fillId="7" borderId="2" xfId="0" applyFont="1" applyFill="1" applyBorder="1" applyAlignment="1" applyProtection="1">
      <alignment vertical="center" wrapText="1"/>
      <protection hidden="1"/>
    </xf>
    <xf numFmtId="4" fontId="0" fillId="8" borderId="7" xfId="0" applyNumberFormat="1" applyFill="1" applyBorder="1" applyProtection="1">
      <protection hidden="1"/>
    </xf>
    <xf numFmtId="4" fontId="0" fillId="8" borderId="4" xfId="0" applyNumberFormat="1" applyFill="1" applyBorder="1" applyProtection="1">
      <protection hidden="1"/>
    </xf>
    <xf numFmtId="4" fontId="0" fillId="8" borderId="8" xfId="0" applyNumberFormat="1" applyFill="1" applyBorder="1" applyProtection="1">
      <protection hidden="1"/>
    </xf>
    <xf numFmtId="0" fontId="42" fillId="2" borderId="0" xfId="0" applyFont="1" applyFill="1" applyProtection="1">
      <protection hidden="1"/>
    </xf>
    <xf numFmtId="0" fontId="3" fillId="8" borderId="0" xfId="0" applyFont="1" applyFill="1" applyAlignment="1" applyProtection="1">
      <alignment horizontal="center" vertical="center" wrapText="1"/>
      <protection hidden="1"/>
    </xf>
    <xf numFmtId="0" fontId="22" fillId="7" borderId="33" xfId="0" applyFont="1" applyFill="1" applyBorder="1" applyAlignment="1">
      <alignment wrapText="1"/>
    </xf>
    <xf numFmtId="44" fontId="0" fillId="8" borderId="12" xfId="0" applyNumberFormat="1" applyFill="1" applyBorder="1" applyAlignment="1">
      <alignment horizontal="right"/>
    </xf>
    <xf numFmtId="0" fontId="0" fillId="11" borderId="0" xfId="0" applyFill="1" applyProtection="1">
      <protection hidden="1"/>
    </xf>
    <xf numFmtId="0" fontId="0" fillId="8" borderId="0" xfId="0" applyFill="1" applyProtection="1">
      <protection locked="0"/>
    </xf>
    <xf numFmtId="14" fontId="0" fillId="8" borderId="0" xfId="0" applyNumberFormat="1" applyFill="1" applyProtection="1">
      <protection locked="0"/>
    </xf>
    <xf numFmtId="0" fontId="0" fillId="8" borderId="0" xfId="0" applyFill="1"/>
    <xf numFmtId="4" fontId="1" fillId="8" borderId="39" xfId="0" applyNumberFormat="1" applyFont="1" applyFill="1" applyBorder="1" applyProtection="1">
      <protection hidden="1"/>
    </xf>
    <xf numFmtId="0" fontId="0" fillId="6" borderId="0" xfId="0" applyFill="1" applyProtection="1">
      <protection hidden="1"/>
    </xf>
    <xf numFmtId="0" fontId="40" fillId="6" borderId="0" xfId="0" applyFont="1" applyFill="1" applyProtection="1">
      <protection hidden="1"/>
    </xf>
    <xf numFmtId="0" fontId="2" fillId="2" borderId="4" xfId="0" applyFont="1" applyFill="1" applyBorder="1" applyProtection="1">
      <protection hidden="1"/>
    </xf>
    <xf numFmtId="0" fontId="42" fillId="0" borderId="0" xfId="0" applyFont="1"/>
    <xf numFmtId="0" fontId="24" fillId="7" borderId="0" xfId="0" applyFont="1" applyFill="1" applyAlignment="1" applyProtection="1">
      <alignment horizontal="center"/>
      <protection hidden="1"/>
    </xf>
    <xf numFmtId="0" fontId="23" fillId="7" borderId="0" xfId="0" applyFont="1" applyFill="1" applyProtection="1">
      <protection hidden="1"/>
    </xf>
    <xf numFmtId="0" fontId="0" fillId="9" borderId="19" xfId="0" applyFill="1" applyBorder="1" applyProtection="1">
      <protection hidden="1"/>
    </xf>
    <xf numFmtId="0" fontId="0" fillId="9" borderId="0" xfId="0" applyFill="1" applyProtection="1">
      <protection hidden="1"/>
    </xf>
    <xf numFmtId="3" fontId="0" fillId="9" borderId="0" xfId="0" applyNumberFormat="1" applyFill="1" applyProtection="1">
      <protection hidden="1"/>
    </xf>
    <xf numFmtId="0" fontId="0" fillId="9" borderId="20" xfId="0" applyFill="1" applyBorder="1" applyProtection="1">
      <protection hidden="1"/>
    </xf>
    <xf numFmtId="0" fontId="0" fillId="9" borderId="21" xfId="0" applyFill="1" applyBorder="1" applyProtection="1">
      <protection hidden="1"/>
    </xf>
    <xf numFmtId="0" fontId="0" fillId="9" borderId="22" xfId="0" applyFill="1" applyBorder="1" applyProtection="1">
      <protection hidden="1"/>
    </xf>
    <xf numFmtId="0" fontId="0" fillId="9" borderId="23" xfId="0" applyFill="1" applyBorder="1" applyProtection="1">
      <protection hidden="1"/>
    </xf>
    <xf numFmtId="0" fontId="0" fillId="9" borderId="20" xfId="0" applyFill="1" applyBorder="1" applyAlignment="1" applyProtection="1">
      <alignment wrapText="1"/>
      <protection hidden="1"/>
    </xf>
    <xf numFmtId="0" fontId="0" fillId="9" borderId="19" xfId="0" applyFill="1" applyBorder="1" applyAlignment="1" applyProtection="1">
      <alignment wrapText="1"/>
      <protection hidden="1"/>
    </xf>
    <xf numFmtId="4" fontId="12" fillId="9" borderId="0" xfId="0" applyNumberFormat="1" applyFont="1" applyFill="1" applyAlignment="1" applyProtection="1">
      <alignment vertical="center"/>
      <protection hidden="1"/>
    </xf>
    <xf numFmtId="4" fontId="10" fillId="9" borderId="0" xfId="0" applyNumberFormat="1" applyFont="1" applyFill="1" applyAlignment="1" applyProtection="1">
      <alignment vertical="center"/>
      <protection hidden="1"/>
    </xf>
    <xf numFmtId="0" fontId="10" fillId="9" borderId="20" xfId="0" applyFont="1" applyFill="1" applyBorder="1" applyAlignment="1" applyProtection="1">
      <alignment horizontal="center" vertical="center" wrapText="1"/>
      <protection hidden="1"/>
    </xf>
    <xf numFmtId="0" fontId="10" fillId="9" borderId="19" xfId="0" applyFont="1" applyFill="1" applyBorder="1" applyAlignment="1" applyProtection="1">
      <alignment horizontal="center" vertical="center" wrapText="1"/>
      <protection hidden="1"/>
    </xf>
    <xf numFmtId="0" fontId="13" fillId="9" borderId="0" xfId="0" applyFont="1" applyFill="1" applyAlignment="1" applyProtection="1">
      <alignment horizontal="center" vertical="center"/>
      <protection hidden="1"/>
    </xf>
    <xf numFmtId="0" fontId="14" fillId="9" borderId="0" xfId="0" applyFont="1" applyFill="1" applyAlignment="1" applyProtection="1">
      <alignment horizontal="center" vertical="center"/>
      <protection hidden="1"/>
    </xf>
    <xf numFmtId="0" fontId="9" fillId="9" borderId="20" xfId="0" applyFont="1" applyFill="1" applyBorder="1" applyAlignment="1" applyProtection="1">
      <alignment vertical="center"/>
      <protection hidden="1"/>
    </xf>
    <xf numFmtId="0" fontId="0" fillId="9" borderId="16" xfId="0" applyFill="1" applyBorder="1" applyProtection="1">
      <protection hidden="1"/>
    </xf>
    <xf numFmtId="0" fontId="0" fillId="9" borderId="17" xfId="0" applyFill="1" applyBorder="1" applyProtection="1">
      <protection hidden="1"/>
    </xf>
    <xf numFmtId="0" fontId="0" fillId="9" borderId="18" xfId="0" applyFill="1" applyBorder="1" applyProtection="1">
      <protection hidden="1"/>
    </xf>
    <xf numFmtId="0" fontId="24" fillId="9" borderId="0" xfId="0" applyFont="1" applyFill="1" applyAlignment="1" applyProtection="1">
      <alignment vertical="center"/>
      <protection hidden="1"/>
    </xf>
    <xf numFmtId="0" fontId="24" fillId="9" borderId="0" xfId="0" applyFont="1" applyFill="1" applyProtection="1">
      <protection hidden="1"/>
    </xf>
    <xf numFmtId="0" fontId="24" fillId="9" borderId="0" xfId="0" applyFont="1" applyFill="1" applyAlignment="1" applyProtection="1">
      <alignment wrapText="1"/>
      <protection hidden="1"/>
    </xf>
    <xf numFmtId="4" fontId="46" fillId="9" borderId="0" xfId="0" applyNumberFormat="1" applyFont="1" applyFill="1" applyAlignment="1" applyProtection="1">
      <alignment vertical="center"/>
      <protection hidden="1"/>
    </xf>
    <xf numFmtId="4" fontId="47" fillId="9" borderId="0" xfId="0" applyNumberFormat="1" applyFont="1" applyFill="1" applyAlignment="1" applyProtection="1">
      <alignment vertical="center"/>
      <protection hidden="1"/>
    </xf>
    <xf numFmtId="4" fontId="46" fillId="9" borderId="0" xfId="0" applyNumberFormat="1" applyFont="1" applyFill="1" applyProtection="1">
      <protection hidden="1"/>
    </xf>
    <xf numFmtId="0" fontId="48" fillId="9" borderId="0" xfId="0" applyFont="1" applyFill="1" applyAlignment="1" applyProtection="1">
      <alignment horizontal="right"/>
      <protection hidden="1"/>
    </xf>
    <xf numFmtId="0" fontId="48" fillId="9" borderId="0" xfId="0" applyFont="1" applyFill="1" applyProtection="1">
      <protection hidden="1"/>
    </xf>
    <xf numFmtId="0" fontId="45" fillId="9" borderId="0" xfId="0" applyFont="1" applyFill="1" applyAlignment="1" applyProtection="1">
      <alignment horizontal="center" vertical="center" wrapText="1"/>
      <protection hidden="1"/>
    </xf>
    <xf numFmtId="0" fontId="44" fillId="9" borderId="0" xfId="0" applyFont="1" applyFill="1" applyAlignment="1" applyProtection="1">
      <alignment horizontal="center" vertical="center" wrapText="1"/>
      <protection hidden="1"/>
    </xf>
    <xf numFmtId="3" fontId="49" fillId="7" borderId="14" xfId="0" applyNumberFormat="1" applyFont="1" applyFill="1" applyBorder="1" applyAlignment="1" applyProtection="1">
      <alignment horizontal="center" vertical="center" wrapText="1"/>
      <protection hidden="1"/>
    </xf>
    <xf numFmtId="3" fontId="24" fillId="9" borderId="0" xfId="0" applyNumberFormat="1" applyFont="1" applyFill="1" applyAlignment="1" applyProtection="1">
      <alignment vertical="center" wrapText="1"/>
      <protection hidden="1"/>
    </xf>
    <xf numFmtId="3" fontId="24" fillId="9" borderId="0" xfId="0" applyNumberFormat="1" applyFont="1" applyFill="1" applyAlignment="1" applyProtection="1">
      <alignment vertical="center"/>
      <protection hidden="1"/>
    </xf>
    <xf numFmtId="3" fontId="44" fillId="9" borderId="0" xfId="0" applyNumberFormat="1" applyFont="1" applyFill="1" applyAlignment="1" applyProtection="1">
      <alignment vertical="center"/>
      <protection hidden="1"/>
    </xf>
    <xf numFmtId="167" fontId="0" fillId="0" borderId="0" xfId="0" applyNumberFormat="1"/>
    <xf numFmtId="0" fontId="28" fillId="7" borderId="0" xfId="0" applyFont="1" applyFill="1" applyAlignment="1" applyProtection="1">
      <alignment horizontal="center" vertical="center" wrapText="1"/>
      <protection hidden="1"/>
    </xf>
    <xf numFmtId="0" fontId="0" fillId="0" borderId="42" xfId="0" applyBorder="1" applyAlignment="1" applyProtection="1">
      <alignment horizontal="left" wrapText="1"/>
      <protection locked="0"/>
    </xf>
    <xf numFmtId="0" fontId="0" fillId="0" borderId="24" xfId="0" applyBorder="1" applyAlignment="1" applyProtection="1">
      <alignment horizontal="center" wrapText="1"/>
      <protection locked="0"/>
    </xf>
    <xf numFmtId="0" fontId="0" fillId="0" borderId="24" xfId="0" applyBorder="1" applyAlignment="1" applyProtection="1">
      <alignment horizontal="center"/>
      <protection locked="0"/>
    </xf>
    <xf numFmtId="4" fontId="0" fillId="0" borderId="41" xfId="0" applyNumberFormat="1" applyBorder="1" applyAlignment="1" applyProtection="1">
      <alignment horizontal="center"/>
      <protection locked="0"/>
    </xf>
    <xf numFmtId="0" fontId="0" fillId="9" borderId="0" xfId="0" applyFill="1" applyAlignment="1" applyProtection="1">
      <alignment horizontal="left" vertical="center"/>
      <protection hidden="1"/>
    </xf>
    <xf numFmtId="0" fontId="15" fillId="2" borderId="0" xfId="0" applyFont="1" applyFill="1" applyProtection="1">
      <protection hidden="1"/>
    </xf>
    <xf numFmtId="0" fontId="3" fillId="2" borderId="0" xfId="0" applyFont="1" applyFill="1" applyProtection="1">
      <protection hidden="1"/>
    </xf>
    <xf numFmtId="0" fontId="0" fillId="7" borderId="0" xfId="0" applyFill="1" applyProtection="1">
      <protection hidden="1"/>
    </xf>
    <xf numFmtId="0" fontId="3" fillId="2" borderId="0" xfId="0" applyFont="1" applyFill="1" applyAlignment="1" applyProtection="1">
      <alignment vertical="center"/>
      <protection hidden="1"/>
    </xf>
    <xf numFmtId="0" fontId="0" fillId="6" borderId="4" xfId="0" applyFill="1" applyBorder="1" applyProtection="1">
      <protection hidden="1"/>
    </xf>
    <xf numFmtId="0" fontId="0" fillId="8" borderId="0" xfId="0" applyFill="1" applyAlignment="1" applyProtection="1">
      <alignment horizontal="right" wrapText="1"/>
      <protection hidden="1"/>
    </xf>
    <xf numFmtId="0" fontId="0" fillId="8" borderId="7" xfId="0" applyFill="1" applyBorder="1" applyAlignment="1" applyProtection="1">
      <alignment horizontal="right" wrapText="1"/>
      <protection hidden="1"/>
    </xf>
    <xf numFmtId="0" fontId="42" fillId="8" borderId="0" xfId="0" applyFont="1" applyFill="1" applyAlignment="1" applyProtection="1">
      <alignment horizontal="right" wrapText="1"/>
      <protection hidden="1"/>
    </xf>
    <xf numFmtId="0" fontId="17" fillId="9" borderId="0" xfId="0" applyFont="1" applyFill="1" applyProtection="1">
      <protection hidden="1"/>
    </xf>
    <xf numFmtId="0" fontId="10" fillId="9" borderId="0" xfId="0" applyFont="1" applyFill="1" applyAlignment="1" applyProtection="1">
      <alignment horizontal="center" vertical="center" wrapText="1"/>
      <protection hidden="1"/>
    </xf>
    <xf numFmtId="0" fontId="40" fillId="9" borderId="0" xfId="0" applyFont="1" applyFill="1" applyProtection="1">
      <protection hidden="1"/>
    </xf>
    <xf numFmtId="0" fontId="0" fillId="9" borderId="0" xfId="0" applyFill="1" applyAlignment="1" applyProtection="1">
      <alignment wrapText="1"/>
      <protection hidden="1"/>
    </xf>
    <xf numFmtId="0" fontId="20" fillId="9" borderId="0" xfId="0" applyFont="1" applyFill="1" applyProtection="1">
      <protection hidden="1"/>
    </xf>
    <xf numFmtId="0" fontId="23" fillId="0" borderId="0" xfId="0" applyFont="1" applyProtection="1">
      <protection hidden="1"/>
    </xf>
    <xf numFmtId="0" fontId="18" fillId="5" borderId="0" xfId="0" applyFont="1" applyFill="1" applyProtection="1">
      <protection hidden="1"/>
    </xf>
    <xf numFmtId="0" fontId="22" fillId="7" borderId="33" xfId="0" applyFont="1" applyFill="1" applyBorder="1" applyProtection="1">
      <protection hidden="1"/>
    </xf>
    <xf numFmtId="0" fontId="0" fillId="5" borderId="0" xfId="0" applyFill="1" applyProtection="1">
      <protection hidden="1"/>
    </xf>
    <xf numFmtId="14" fontId="22" fillId="7" borderId="33" xfId="0" applyNumberFormat="1" applyFont="1" applyFill="1" applyBorder="1" applyProtection="1">
      <protection hidden="1"/>
    </xf>
    <xf numFmtId="0" fontId="22" fillId="7" borderId="44" xfId="0" applyFont="1" applyFill="1" applyBorder="1" applyProtection="1">
      <protection hidden="1"/>
    </xf>
    <xf numFmtId="0" fontId="1" fillId="0" borderId="0" xfId="0" applyFont="1" applyProtection="1">
      <protection hidden="1"/>
    </xf>
    <xf numFmtId="0" fontId="21" fillId="0" borderId="0" xfId="1" applyProtection="1"/>
    <xf numFmtId="166" fontId="24" fillId="9" borderId="0" xfId="0" applyNumberFormat="1" applyFont="1" applyFill="1" applyProtection="1">
      <protection hidden="1"/>
    </xf>
    <xf numFmtId="166" fontId="47" fillId="9" borderId="0" xfId="0" applyNumberFormat="1" applyFont="1" applyFill="1" applyProtection="1">
      <protection hidden="1"/>
    </xf>
    <xf numFmtId="166" fontId="0" fillId="8" borderId="28" xfId="0" applyNumberFormat="1" applyFill="1" applyBorder="1" applyAlignment="1" applyProtection="1">
      <alignment horizontal="center"/>
      <protection hidden="1"/>
    </xf>
    <xf numFmtId="166" fontId="1" fillId="8" borderId="40" xfId="0" applyNumberFormat="1" applyFont="1" applyFill="1" applyBorder="1" applyAlignment="1" applyProtection="1">
      <alignment horizontal="center"/>
      <protection hidden="1"/>
    </xf>
    <xf numFmtId="0" fontId="0" fillId="11" borderId="14" xfId="0" applyFill="1" applyBorder="1" applyAlignment="1" applyProtection="1">
      <alignment horizontal="left" vertical="center" wrapText="1"/>
      <protection hidden="1"/>
    </xf>
    <xf numFmtId="0" fontId="0" fillId="11" borderId="15" xfId="0" applyFill="1" applyBorder="1" applyAlignment="1" applyProtection="1">
      <alignment horizontal="left" vertical="center" wrapText="1"/>
      <protection hidden="1"/>
    </xf>
    <xf numFmtId="0" fontId="23" fillId="2" borderId="14" xfId="0" applyFont="1" applyFill="1" applyBorder="1" applyAlignment="1" applyProtection="1">
      <alignment horizontal="center" vertical="center"/>
      <protection hidden="1"/>
    </xf>
    <xf numFmtId="0" fontId="23" fillId="2" borderId="15" xfId="0" applyFont="1" applyFill="1" applyBorder="1" applyAlignment="1" applyProtection="1">
      <alignment horizontal="center" vertical="center"/>
      <protection hidden="1"/>
    </xf>
    <xf numFmtId="0" fontId="23" fillId="2" borderId="14" xfId="0" applyFont="1" applyFill="1" applyBorder="1" applyAlignment="1" applyProtection="1">
      <alignment horizontal="left" vertical="center" wrapText="1"/>
      <protection hidden="1"/>
    </xf>
    <xf numFmtId="0" fontId="23" fillId="2" borderId="30" xfId="0" applyFont="1" applyFill="1" applyBorder="1" applyAlignment="1" applyProtection="1">
      <alignment horizontal="left" vertical="center" wrapText="1"/>
      <protection hidden="1"/>
    </xf>
    <xf numFmtId="0" fontId="23" fillId="2" borderId="15" xfId="0" applyFont="1" applyFill="1" applyBorder="1" applyAlignment="1" applyProtection="1">
      <alignment horizontal="left" vertical="center" wrapText="1"/>
      <protection hidden="1"/>
    </xf>
    <xf numFmtId="0" fontId="30" fillId="0" borderId="0" xfId="0" applyFont="1" applyAlignment="1" applyProtection="1">
      <alignment horizontal="center"/>
      <protection hidden="1"/>
    </xf>
    <xf numFmtId="0" fontId="41" fillId="5" borderId="0" xfId="0" applyFont="1" applyFill="1" applyAlignment="1" applyProtection="1">
      <alignment horizontal="left"/>
      <protection hidden="1"/>
    </xf>
    <xf numFmtId="0" fontId="31" fillId="5" borderId="0" xfId="0" applyFont="1" applyFill="1" applyAlignment="1" applyProtection="1">
      <alignment horizontal="center" vertical="top"/>
      <protection hidden="1"/>
    </xf>
    <xf numFmtId="0" fontId="32" fillId="0" borderId="0" xfId="0" applyFont="1" applyAlignment="1" applyProtection="1">
      <alignment horizontal="center" vertical="center" wrapText="1" shrinkToFit="1"/>
      <protection hidden="1"/>
    </xf>
    <xf numFmtId="0" fontId="23" fillId="2" borderId="12" xfId="0" applyFont="1" applyFill="1" applyBorder="1" applyAlignment="1" applyProtection="1">
      <alignment horizontal="left" vertical="center" wrapText="1"/>
      <protection hidden="1"/>
    </xf>
    <xf numFmtId="0" fontId="26" fillId="7" borderId="14" xfId="0" applyFont="1" applyFill="1" applyBorder="1" applyAlignment="1" applyProtection="1">
      <alignment horizontal="center" vertical="top"/>
      <protection hidden="1"/>
    </xf>
    <xf numFmtId="0" fontId="26" fillId="7" borderId="30" xfId="0" applyFont="1" applyFill="1" applyBorder="1" applyAlignment="1" applyProtection="1">
      <alignment horizontal="center" vertical="top"/>
      <protection hidden="1"/>
    </xf>
    <xf numFmtId="0" fontId="26" fillId="7" borderId="15" xfId="0" applyFont="1" applyFill="1" applyBorder="1" applyAlignment="1" applyProtection="1">
      <alignment horizontal="center" vertical="top"/>
      <protection hidden="1"/>
    </xf>
    <xf numFmtId="0" fontId="26" fillId="7" borderId="14" xfId="0" applyFont="1" applyFill="1" applyBorder="1" applyAlignment="1" applyProtection="1">
      <alignment horizontal="center" vertical="center"/>
      <protection hidden="1"/>
    </xf>
    <xf numFmtId="0" fontId="26" fillId="7" borderId="30" xfId="0" applyFont="1" applyFill="1" applyBorder="1" applyAlignment="1" applyProtection="1">
      <alignment horizontal="center" vertical="center"/>
      <protection hidden="1"/>
    </xf>
    <xf numFmtId="0" fontId="26" fillId="7" borderId="15" xfId="0" applyFont="1" applyFill="1" applyBorder="1" applyAlignment="1" applyProtection="1">
      <alignment horizontal="center" vertical="center"/>
      <protection hidden="1"/>
    </xf>
    <xf numFmtId="0" fontId="33" fillId="8" borderId="12" xfId="0" applyFont="1" applyFill="1" applyBorder="1" applyAlignment="1" applyProtection="1">
      <alignment horizontal="center" vertical="center"/>
      <protection hidden="1"/>
    </xf>
    <xf numFmtId="0" fontId="33" fillId="8" borderId="12" xfId="0" applyFont="1" applyFill="1" applyBorder="1" applyAlignment="1" applyProtection="1">
      <alignment horizontal="center" vertical="center" wrapText="1"/>
      <protection hidden="1"/>
    </xf>
    <xf numFmtId="0" fontId="26" fillId="7" borderId="14" xfId="0" applyFont="1" applyFill="1" applyBorder="1" applyAlignment="1" applyProtection="1">
      <alignment horizontal="center" vertical="center" wrapText="1"/>
      <protection hidden="1"/>
    </xf>
    <xf numFmtId="2" fontId="23" fillId="2" borderId="12" xfId="0" applyNumberFormat="1" applyFont="1" applyFill="1" applyBorder="1" applyAlignment="1" applyProtection="1">
      <alignment horizontal="left" vertical="center" wrapText="1"/>
      <protection hidden="1"/>
    </xf>
    <xf numFmtId="0" fontId="35" fillId="2" borderId="12" xfId="0" applyFont="1" applyFill="1" applyBorder="1" applyAlignment="1" applyProtection="1">
      <alignment horizontal="left" vertical="center" wrapText="1"/>
      <protection hidden="1"/>
    </xf>
    <xf numFmtId="0" fontId="33" fillId="8" borderId="14" xfId="0" applyFont="1" applyFill="1" applyBorder="1" applyAlignment="1" applyProtection="1">
      <alignment horizontal="center" vertical="center" wrapText="1"/>
      <protection hidden="1"/>
    </xf>
    <xf numFmtId="0" fontId="18" fillId="7" borderId="41" xfId="0" applyFont="1" applyFill="1" applyBorder="1" applyAlignment="1" applyProtection="1">
      <alignment horizontal="center" vertical="center"/>
      <protection hidden="1"/>
    </xf>
    <xf numFmtId="0" fontId="18" fillId="7" borderId="27" xfId="0" applyFont="1" applyFill="1" applyBorder="1" applyAlignment="1" applyProtection="1">
      <alignment horizontal="center" vertical="center"/>
      <protection hidden="1"/>
    </xf>
    <xf numFmtId="0" fontId="18" fillId="7" borderId="42" xfId="0" applyFont="1" applyFill="1" applyBorder="1" applyAlignment="1" applyProtection="1">
      <alignment horizontal="center" vertical="center"/>
      <protection hidden="1"/>
    </xf>
    <xf numFmtId="0" fontId="18" fillId="7" borderId="14" xfId="0" applyFont="1" applyFill="1" applyBorder="1" applyAlignment="1" applyProtection="1">
      <alignment horizontal="right" vertical="center"/>
      <protection hidden="1"/>
    </xf>
    <xf numFmtId="0" fontId="18" fillId="7" borderId="30" xfId="0" applyFont="1" applyFill="1" applyBorder="1" applyAlignment="1" applyProtection="1">
      <alignment horizontal="right" vertical="center"/>
      <protection hidden="1"/>
    </xf>
    <xf numFmtId="0" fontId="18" fillId="7" borderId="15" xfId="0" applyFont="1" applyFill="1" applyBorder="1" applyAlignment="1" applyProtection="1">
      <alignment horizontal="right" vertical="center"/>
      <protection hidden="1"/>
    </xf>
    <xf numFmtId="0" fontId="1" fillId="8" borderId="0" xfId="0" applyFont="1" applyFill="1" applyAlignment="1" applyProtection="1">
      <alignment horizontal="center" vertical="center"/>
      <protection hidden="1"/>
    </xf>
    <xf numFmtId="0" fontId="45" fillId="5" borderId="0" xfId="0" applyFont="1" applyFill="1" applyAlignment="1" applyProtection="1">
      <alignment horizontal="center" vertical="center"/>
      <protection locked="0"/>
    </xf>
    <xf numFmtId="0" fontId="49" fillId="7" borderId="14" xfId="0" applyFont="1" applyFill="1" applyBorder="1" applyAlignment="1" applyProtection="1">
      <alignment horizontal="center" vertical="center" wrapText="1"/>
      <protection hidden="1"/>
    </xf>
    <xf numFmtId="0" fontId="49" fillId="7" borderId="30" xfId="0" applyFont="1" applyFill="1" applyBorder="1" applyAlignment="1" applyProtection="1">
      <alignment horizontal="center" vertical="center" wrapText="1"/>
      <protection hidden="1"/>
    </xf>
    <xf numFmtId="0" fontId="49" fillId="7" borderId="15" xfId="0" applyFont="1" applyFill="1" applyBorder="1" applyAlignment="1" applyProtection="1">
      <alignment horizontal="center" vertical="center" wrapText="1"/>
      <protection hidden="1"/>
    </xf>
    <xf numFmtId="166" fontId="45" fillId="8" borderId="0" xfId="0" applyNumberFormat="1" applyFont="1" applyFill="1" applyAlignment="1" applyProtection="1">
      <alignment horizontal="center" vertical="center"/>
      <protection hidden="1"/>
    </xf>
    <xf numFmtId="0" fontId="48" fillId="9" borderId="0" xfId="0" applyFont="1" applyFill="1" applyAlignment="1" applyProtection="1">
      <alignment wrapText="1"/>
      <protection hidden="1"/>
    </xf>
    <xf numFmtId="0" fontId="24" fillId="0" borderId="0" xfId="0" applyFont="1" applyAlignment="1" applyProtection="1">
      <alignment horizontal="center" vertical="center"/>
      <protection locked="0"/>
    </xf>
    <xf numFmtId="3" fontId="45" fillId="8" borderId="0" xfId="0" applyNumberFormat="1" applyFont="1" applyFill="1" applyAlignment="1" applyProtection="1">
      <alignment horizontal="center" vertical="center" wrapText="1"/>
      <protection hidden="1"/>
    </xf>
    <xf numFmtId="166" fontId="50" fillId="8" borderId="0" xfId="0" applyNumberFormat="1" applyFont="1" applyFill="1" applyAlignment="1" applyProtection="1">
      <alignment horizontal="center" vertical="center"/>
      <protection hidden="1"/>
    </xf>
    <xf numFmtId="0" fontId="48" fillId="9" borderId="0" xfId="0" applyFont="1" applyFill="1" applyAlignment="1" applyProtection="1">
      <alignment horizontal="right" vertical="center"/>
      <protection hidden="1"/>
    </xf>
    <xf numFmtId="0" fontId="49" fillId="7" borderId="30" xfId="0" applyFont="1" applyFill="1" applyBorder="1" applyAlignment="1" applyProtection="1">
      <alignment horizontal="left" vertical="center" wrapText="1"/>
      <protection hidden="1"/>
    </xf>
    <xf numFmtId="0" fontId="49" fillId="7" borderId="15" xfId="0" applyFont="1" applyFill="1" applyBorder="1" applyAlignment="1" applyProtection="1">
      <alignment horizontal="left" vertical="center" wrapText="1"/>
      <protection hidden="1"/>
    </xf>
    <xf numFmtId="0" fontId="52" fillId="7" borderId="19" xfId="0" applyFont="1" applyFill="1" applyBorder="1" applyAlignment="1" applyProtection="1">
      <alignment horizontal="center" vertical="top" wrapText="1"/>
      <protection hidden="1"/>
    </xf>
    <xf numFmtId="0" fontId="52" fillId="7" borderId="0" xfId="0" applyFont="1" applyFill="1" applyAlignment="1" applyProtection="1">
      <alignment horizontal="center" vertical="top" wrapText="1"/>
      <protection hidden="1"/>
    </xf>
    <xf numFmtId="0" fontId="52" fillId="7" borderId="20" xfId="0" applyFont="1" applyFill="1" applyBorder="1" applyAlignment="1" applyProtection="1">
      <alignment horizontal="center" vertical="top" wrapText="1"/>
      <protection hidden="1"/>
    </xf>
    <xf numFmtId="0" fontId="13" fillId="9" borderId="0" xfId="0" applyFont="1" applyFill="1" applyAlignment="1" applyProtection="1">
      <alignment horizontal="center" vertical="center" wrapText="1"/>
      <protection hidden="1"/>
    </xf>
    <xf numFmtId="0" fontId="14" fillId="9" borderId="0" xfId="0" applyFont="1" applyFill="1" applyAlignment="1" applyProtection="1">
      <alignment horizontal="center" vertical="center" wrapText="1"/>
      <protection hidden="1"/>
    </xf>
    <xf numFmtId="0" fontId="26" fillId="7" borderId="4" xfId="0" applyFont="1" applyFill="1" applyBorder="1" applyAlignment="1" applyProtection="1">
      <alignment horizontal="right" vertical="center"/>
      <protection hidden="1"/>
    </xf>
    <xf numFmtId="0" fontId="26" fillId="7" borderId="0" xfId="0" applyFont="1" applyFill="1" applyAlignment="1" applyProtection="1">
      <alignment horizontal="right" vertical="center"/>
      <protection hidden="1"/>
    </xf>
    <xf numFmtId="0" fontId="44" fillId="0" borderId="4" xfId="0" applyFont="1" applyBorder="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14" fontId="24" fillId="0" borderId="0" xfId="0" applyNumberFormat="1" applyFont="1" applyAlignment="1" applyProtection="1">
      <alignment horizontal="center" vertical="center"/>
      <protection locked="0"/>
    </xf>
    <xf numFmtId="0" fontId="26" fillId="7" borderId="4" xfId="0" applyFont="1" applyFill="1" applyBorder="1" applyAlignment="1" applyProtection="1">
      <alignment horizontal="right" vertical="center" wrapText="1"/>
      <protection hidden="1"/>
    </xf>
    <xf numFmtId="0" fontId="26" fillId="7" borderId="0" xfId="0" applyFont="1" applyFill="1" applyAlignment="1" applyProtection="1">
      <alignment horizontal="right" vertical="center" wrapText="1"/>
      <protection hidden="1"/>
    </xf>
    <xf numFmtId="3" fontId="0" fillId="8" borderId="29" xfId="0" applyNumberFormat="1" applyFill="1" applyBorder="1" applyAlignment="1" applyProtection="1">
      <alignment horizontal="center" vertical="center" wrapText="1"/>
      <protection hidden="1"/>
    </xf>
    <xf numFmtId="0" fontId="0" fillId="8" borderId="37" xfId="0" applyFill="1" applyBorder="1" applyAlignment="1" applyProtection="1">
      <alignment horizontal="center" vertical="center" wrapText="1"/>
      <protection hidden="1"/>
    </xf>
    <xf numFmtId="0" fontId="0" fillId="8" borderId="38" xfId="0" applyFill="1" applyBorder="1" applyAlignment="1" applyProtection="1">
      <alignment horizontal="center" vertical="center" wrapText="1"/>
      <protection hidden="1"/>
    </xf>
    <xf numFmtId="0" fontId="3" fillId="8" borderId="7" xfId="0" applyFont="1" applyFill="1" applyBorder="1" applyAlignment="1" applyProtection="1">
      <alignment horizontal="center" vertical="center" wrapText="1"/>
      <protection hidden="1"/>
    </xf>
    <xf numFmtId="0" fontId="3" fillId="8" borderId="31" xfId="0" applyFont="1" applyFill="1" applyBorder="1" applyAlignment="1" applyProtection="1">
      <alignment horizontal="center" vertical="center" wrapText="1"/>
      <protection hidden="1"/>
    </xf>
    <xf numFmtId="0" fontId="3" fillId="8" borderId="0" xfId="0" applyFont="1" applyFill="1" applyAlignment="1" applyProtection="1">
      <alignment horizontal="center" vertical="center" wrapText="1"/>
      <protection hidden="1"/>
    </xf>
    <xf numFmtId="0" fontId="3" fillId="8" borderId="35" xfId="0" applyFont="1" applyFill="1" applyBorder="1" applyAlignment="1" applyProtection="1">
      <alignment horizontal="center" vertical="center" wrapText="1"/>
      <protection hidden="1"/>
    </xf>
    <xf numFmtId="0" fontId="16" fillId="7" borderId="4" xfId="0" applyFont="1" applyFill="1" applyBorder="1" applyAlignment="1" applyProtection="1">
      <alignment horizontal="center" vertical="center"/>
      <protection hidden="1"/>
    </xf>
    <xf numFmtId="0" fontId="16" fillId="7" borderId="0" xfId="0" applyFont="1" applyFill="1" applyAlignment="1" applyProtection="1">
      <alignment horizontal="center" vertical="center"/>
      <protection hidden="1"/>
    </xf>
    <xf numFmtId="0" fontId="4" fillId="7" borderId="4" xfId="0" applyFont="1" applyFill="1" applyBorder="1" applyAlignment="1" applyProtection="1">
      <alignment horizontal="center" vertical="center"/>
      <protection hidden="1"/>
    </xf>
    <xf numFmtId="0" fontId="4" fillId="7" borderId="0" xfId="0" applyFont="1" applyFill="1" applyAlignment="1" applyProtection="1">
      <alignment horizontal="center" vertical="center"/>
      <protection hidden="1"/>
    </xf>
    <xf numFmtId="0" fontId="51" fillId="8" borderId="0" xfId="0" applyFont="1" applyFill="1" applyAlignment="1" applyProtection="1">
      <alignment horizontal="center" vertical="center" wrapText="1"/>
      <protection hidden="1"/>
    </xf>
    <xf numFmtId="168" fontId="43" fillId="8" borderId="4" xfId="0" applyNumberFormat="1" applyFont="1" applyFill="1" applyBorder="1" applyAlignment="1" applyProtection="1">
      <alignment horizontal="center" vertical="center" wrapText="1"/>
      <protection hidden="1"/>
    </xf>
    <xf numFmtId="168" fontId="43" fillId="8" borderId="0" xfId="0" applyNumberFormat="1" applyFont="1" applyFill="1" applyAlignment="1" applyProtection="1">
      <alignment horizontal="center" vertical="center" wrapText="1"/>
      <protection hidden="1"/>
    </xf>
    <xf numFmtId="0" fontId="43" fillId="8" borderId="0" xfId="0" applyFont="1" applyFill="1" applyAlignment="1" applyProtection="1">
      <alignment horizontal="center" vertical="center" wrapText="1"/>
      <protection hidden="1"/>
    </xf>
    <xf numFmtId="3" fontId="11" fillId="7" borderId="5" xfId="0" applyNumberFormat="1" applyFont="1" applyFill="1" applyBorder="1" applyAlignment="1" applyProtection="1">
      <alignment horizontal="center" vertical="center" wrapText="1"/>
      <protection hidden="1"/>
    </xf>
    <xf numFmtId="3" fontId="11" fillId="7" borderId="34" xfId="0" applyNumberFormat="1" applyFont="1" applyFill="1" applyBorder="1" applyAlignment="1" applyProtection="1">
      <alignment horizontal="center" vertical="center" wrapText="1"/>
      <protection hidden="1"/>
    </xf>
    <xf numFmtId="0" fontId="0" fillId="8" borderId="26" xfId="0" applyFill="1" applyBorder="1" applyAlignment="1" applyProtection="1">
      <alignment horizontal="center"/>
      <protection hidden="1"/>
    </xf>
    <xf numFmtId="0" fontId="0" fillId="8" borderId="28" xfId="0" applyFill="1" applyBorder="1" applyAlignment="1" applyProtection="1">
      <alignment horizontal="center"/>
      <protection hidden="1"/>
    </xf>
    <xf numFmtId="3" fontId="11" fillId="7" borderId="1" xfId="0" applyNumberFormat="1" applyFont="1" applyFill="1" applyBorder="1" applyAlignment="1" applyProtection="1">
      <alignment horizontal="center" vertical="center" wrapText="1"/>
      <protection hidden="1"/>
    </xf>
    <xf numFmtId="3" fontId="11" fillId="7" borderId="3" xfId="0" applyNumberFormat="1" applyFont="1" applyFill="1" applyBorder="1" applyAlignment="1" applyProtection="1">
      <alignment horizontal="center" vertical="center" wrapText="1"/>
      <protection hidden="1"/>
    </xf>
    <xf numFmtId="3" fontId="0" fillId="8" borderId="4" xfId="0" applyNumberFormat="1" applyFill="1" applyBorder="1" applyAlignment="1" applyProtection="1">
      <alignment horizontal="center" vertical="center" wrapText="1"/>
      <protection hidden="1"/>
    </xf>
    <xf numFmtId="0" fontId="0" fillId="8" borderId="7" xfId="0" applyFill="1" applyBorder="1" applyAlignment="1" applyProtection="1">
      <alignment horizontal="center" vertical="center" wrapText="1"/>
      <protection hidden="1"/>
    </xf>
    <xf numFmtId="0" fontId="0" fillId="8" borderId="4" xfId="0" applyFill="1" applyBorder="1" applyAlignment="1" applyProtection="1">
      <alignment horizontal="center" vertical="center" wrapText="1"/>
      <protection hidden="1"/>
    </xf>
    <xf numFmtId="0" fontId="0" fillId="8" borderId="36" xfId="0" applyFill="1" applyBorder="1" applyAlignment="1" applyProtection="1">
      <alignment horizontal="center" vertical="center" wrapText="1"/>
      <protection hidden="1"/>
    </xf>
    <xf numFmtId="0" fontId="0" fillId="8" borderId="31" xfId="0" applyFill="1" applyBorder="1" applyAlignment="1" applyProtection="1">
      <alignment horizontal="center" vertical="center" wrapText="1"/>
      <protection hidden="1"/>
    </xf>
    <xf numFmtId="0" fontId="11" fillId="7" borderId="2" xfId="0" applyFont="1" applyFill="1" applyBorder="1" applyAlignment="1" applyProtection="1">
      <alignment horizontal="center" vertical="center" wrapText="1"/>
      <protection hidden="1"/>
    </xf>
    <xf numFmtId="4" fontId="0" fillId="8" borderId="27" xfId="0" applyNumberFormat="1" applyFill="1" applyBorder="1" applyAlignment="1" applyProtection="1">
      <alignment horizontal="center"/>
      <protection hidden="1"/>
    </xf>
    <xf numFmtId="0" fontId="5" fillId="7" borderId="1" xfId="0" applyFont="1" applyFill="1" applyBorder="1" applyAlignment="1" applyProtection="1">
      <alignment horizontal="center" vertical="center" wrapText="1"/>
      <protection hidden="1"/>
    </xf>
    <xf numFmtId="0" fontId="5" fillId="7" borderId="2" xfId="0" applyFont="1" applyFill="1" applyBorder="1" applyAlignment="1" applyProtection="1">
      <alignment horizontal="center" vertical="center" wrapText="1"/>
      <protection hidden="1"/>
    </xf>
    <xf numFmtId="0" fontId="5" fillId="7" borderId="4" xfId="0" applyFont="1" applyFill="1" applyBorder="1" applyAlignment="1" applyProtection="1">
      <alignment horizontal="center" vertical="center" wrapText="1"/>
      <protection hidden="1"/>
    </xf>
    <xf numFmtId="0" fontId="5" fillId="7" borderId="0" xfId="0" applyFont="1" applyFill="1" applyAlignment="1" applyProtection="1">
      <alignment horizontal="center" vertical="center" wrapText="1"/>
      <protection hidden="1"/>
    </xf>
    <xf numFmtId="0" fontId="5" fillId="7" borderId="36" xfId="0" applyFont="1" applyFill="1" applyBorder="1" applyAlignment="1" applyProtection="1">
      <alignment horizontal="center" vertical="center" wrapText="1"/>
      <protection hidden="1"/>
    </xf>
    <xf numFmtId="0" fontId="5" fillId="7" borderId="35" xfId="0" applyFont="1" applyFill="1" applyBorder="1" applyAlignment="1" applyProtection="1">
      <alignment horizontal="center" vertical="center" wrapText="1"/>
      <protection hidden="1"/>
    </xf>
    <xf numFmtId="0" fontId="0" fillId="8" borderId="27" xfId="0" applyFill="1" applyBorder="1" applyAlignment="1" applyProtection="1">
      <alignment horizontal="left" wrapText="1"/>
      <protection hidden="1"/>
    </xf>
    <xf numFmtId="0" fontId="0" fillId="0" borderId="42" xfId="0" applyBorder="1" applyAlignment="1" applyProtection="1">
      <alignment horizontal="center" wrapText="1"/>
      <protection locked="0"/>
    </xf>
    <xf numFmtId="0" fontId="0" fillId="0" borderId="24" xfId="0" applyBorder="1" applyAlignment="1" applyProtection="1">
      <alignment horizontal="center" wrapText="1"/>
      <protection locked="0"/>
    </xf>
    <xf numFmtId="0" fontId="0" fillId="0" borderId="41" xfId="0" applyBorder="1" applyAlignment="1" applyProtection="1">
      <alignment horizontal="center" wrapText="1"/>
      <protection locked="0"/>
    </xf>
    <xf numFmtId="0" fontId="0" fillId="8" borderId="27" xfId="0" applyFill="1" applyBorder="1" applyAlignment="1" applyProtection="1">
      <alignment horizontal="right" wrapText="1"/>
      <protection hidden="1"/>
    </xf>
    <xf numFmtId="0" fontId="0" fillId="0" borderId="42" xfId="0" applyBorder="1" applyAlignment="1" applyProtection="1">
      <alignment horizontal="left" wrapText="1"/>
      <protection locked="0"/>
    </xf>
    <xf numFmtId="0" fontId="0" fillId="0" borderId="24" xfId="0" applyBorder="1" applyAlignment="1" applyProtection="1">
      <alignment horizontal="left" wrapText="1"/>
      <protection locked="0"/>
    </xf>
    <xf numFmtId="0" fontId="1" fillId="8" borderId="32" xfId="0" applyFont="1" applyFill="1" applyBorder="1" applyAlignment="1" applyProtection="1">
      <alignment horizontal="center"/>
      <protection hidden="1"/>
    </xf>
    <xf numFmtId="0" fontId="1" fillId="8" borderId="40" xfId="0" applyFont="1" applyFill="1" applyBorder="1" applyAlignment="1" applyProtection="1">
      <alignment horizontal="center"/>
      <protection hidden="1"/>
    </xf>
    <xf numFmtId="0" fontId="11" fillId="7" borderId="2" xfId="0" applyFont="1" applyFill="1" applyBorder="1" applyAlignment="1" applyProtection="1">
      <alignment vertical="center" wrapText="1"/>
      <protection hidden="1"/>
    </xf>
    <xf numFmtId="4" fontId="1" fillId="8" borderId="39" xfId="0" applyNumberFormat="1" applyFont="1" applyFill="1" applyBorder="1" applyAlignment="1" applyProtection="1">
      <alignment horizontal="center"/>
      <protection hidden="1"/>
    </xf>
    <xf numFmtId="0" fontId="0" fillId="8" borderId="0" xfId="0" applyFill="1" applyAlignment="1" applyProtection="1">
      <alignment horizontal="right" wrapText="1"/>
      <protection hidden="1"/>
    </xf>
    <xf numFmtId="0" fontId="3" fillId="8" borderId="0" xfId="0" applyFont="1" applyFill="1" applyAlignment="1" applyProtection="1">
      <alignment horizontal="center" vertical="center"/>
      <protection hidden="1"/>
    </xf>
    <xf numFmtId="49" fontId="29" fillId="8" borderId="0" xfId="0" applyNumberFormat="1" applyFont="1" applyFill="1" applyAlignment="1" applyProtection="1">
      <alignment horizontal="center" vertical="center" wrapText="1"/>
      <protection hidden="1"/>
    </xf>
    <xf numFmtId="0" fontId="21" fillId="2" borderId="9" xfId="1" applyFill="1" applyBorder="1" applyAlignment="1" applyProtection="1">
      <alignment horizontal="left"/>
      <protection hidden="1"/>
    </xf>
    <xf numFmtId="0" fontId="5" fillId="7" borderId="5" xfId="0" applyFont="1" applyFill="1" applyBorder="1" applyAlignment="1" applyProtection="1">
      <alignment horizontal="center"/>
      <protection hidden="1"/>
    </xf>
    <xf numFmtId="0" fontId="5" fillId="7" borderId="6" xfId="0" applyFont="1" applyFill="1" applyBorder="1" applyAlignment="1" applyProtection="1">
      <alignment horizontal="center"/>
      <protection hidden="1"/>
    </xf>
    <xf numFmtId="0" fontId="5" fillId="7" borderId="34" xfId="0" applyFont="1" applyFill="1" applyBorder="1" applyAlignment="1" applyProtection="1">
      <alignment horizontal="center"/>
      <protection hidden="1"/>
    </xf>
    <xf numFmtId="3" fontId="0" fillId="8" borderId="7" xfId="0" applyNumberFormat="1" applyFill="1" applyBorder="1" applyAlignment="1" applyProtection="1">
      <alignment horizontal="center" vertical="center" wrapText="1"/>
      <protection hidden="1"/>
    </xf>
    <xf numFmtId="0" fontId="11" fillId="7" borderId="0" xfId="0" applyFont="1" applyFill="1" applyAlignment="1" applyProtection="1">
      <alignment horizontal="center" vertical="center" wrapText="1"/>
      <protection hidden="1"/>
    </xf>
    <xf numFmtId="3" fontId="0" fillId="8" borderId="1" xfId="0" applyNumberFormat="1" applyFill="1" applyBorder="1" applyAlignment="1" applyProtection="1">
      <alignment horizontal="center" vertical="center" wrapText="1"/>
      <protection hidden="1"/>
    </xf>
    <xf numFmtId="3" fontId="0" fillId="8" borderId="3" xfId="0" applyNumberFormat="1" applyFill="1" applyBorder="1" applyAlignment="1" applyProtection="1">
      <alignment horizontal="center" vertical="center" wrapText="1"/>
      <protection hidden="1"/>
    </xf>
    <xf numFmtId="3" fontId="0" fillId="8" borderId="36" xfId="0" applyNumberFormat="1" applyFill="1" applyBorder="1" applyAlignment="1" applyProtection="1">
      <alignment horizontal="center" vertical="center" wrapText="1"/>
      <protection hidden="1"/>
    </xf>
    <xf numFmtId="3" fontId="0" fillId="8" borderId="31" xfId="0" applyNumberFormat="1" applyFill="1" applyBorder="1" applyAlignment="1" applyProtection="1">
      <alignment horizontal="center" vertical="center" wrapText="1"/>
      <protection hidden="1"/>
    </xf>
    <xf numFmtId="49" fontId="0" fillId="8" borderId="0" xfId="0" applyNumberFormat="1" applyFill="1" applyAlignment="1" applyProtection="1">
      <alignment horizontal="center" vertical="center" wrapText="1"/>
      <protection hidden="1"/>
    </xf>
    <xf numFmtId="0" fontId="0" fillId="0" borderId="42" xfId="0" applyBorder="1" applyAlignment="1" applyProtection="1">
      <alignment horizontal="center"/>
      <protection locked="0"/>
    </xf>
    <xf numFmtId="0" fontId="0" fillId="0" borderId="24" xfId="0" applyBorder="1" applyAlignment="1" applyProtection="1">
      <alignment horizontal="center"/>
      <protection locked="0"/>
    </xf>
    <xf numFmtId="0" fontId="0" fillId="0" borderId="27" xfId="0" applyBorder="1" applyAlignment="1">
      <alignment horizontal="center" wrapText="1"/>
    </xf>
    <xf numFmtId="0" fontId="0" fillId="0" borderId="0" xfId="0" applyAlignment="1">
      <alignment horizontal="center" wrapText="1"/>
    </xf>
    <xf numFmtId="0" fontId="5" fillId="3" borderId="0" xfId="0" applyFont="1" applyFill="1" applyAlignment="1">
      <alignment horizontal="center" vertical="center" wrapText="1"/>
    </xf>
    <xf numFmtId="0" fontId="1" fillId="0" borderId="35" xfId="0" applyFont="1" applyBorder="1" applyAlignment="1">
      <alignment horizontal="center"/>
    </xf>
    <xf numFmtId="0" fontId="1" fillId="0" borderId="0" xfId="0" applyFont="1" applyAlignment="1">
      <alignment horizontal="center"/>
    </xf>
    <xf numFmtId="0" fontId="22" fillId="7" borderId="24" xfId="0" applyFont="1" applyFill="1" applyBorder="1" applyAlignment="1">
      <alignment horizontal="left" vertical="center" wrapText="1"/>
    </xf>
    <xf numFmtId="0" fontId="22" fillId="7" borderId="11" xfId="0" applyFont="1" applyFill="1" applyBorder="1" applyAlignment="1">
      <alignment horizontal="left" vertical="center" wrapText="1"/>
    </xf>
    <xf numFmtId="0" fontId="0" fillId="8" borderId="24" xfId="0" applyFill="1" applyBorder="1" applyAlignment="1">
      <alignment horizontal="center" vertical="center" wrapText="1"/>
    </xf>
    <xf numFmtId="0" fontId="0" fillId="8" borderId="11" xfId="0" applyFill="1" applyBorder="1" applyAlignment="1">
      <alignment horizontal="center" vertical="center" wrapText="1"/>
    </xf>
    <xf numFmtId="44" fontId="0" fillId="8" borderId="24" xfId="0" applyNumberFormat="1" applyFill="1" applyBorder="1" applyAlignment="1">
      <alignment horizontal="center" vertical="center"/>
    </xf>
    <xf numFmtId="44" fontId="0" fillId="8" borderId="25" xfId="0" applyNumberFormat="1" applyFill="1" applyBorder="1" applyAlignment="1">
      <alignment horizontal="center" vertical="center"/>
    </xf>
    <xf numFmtId="44" fontId="0" fillId="8" borderId="11" xfId="0" applyNumberFormat="1" applyFill="1" applyBorder="1" applyAlignment="1">
      <alignment horizontal="center" vertical="center"/>
    </xf>
    <xf numFmtId="44" fontId="0" fillId="8" borderId="12" xfId="0" applyNumberFormat="1" applyFill="1" applyBorder="1" applyAlignment="1">
      <alignment horizontal="right"/>
    </xf>
    <xf numFmtId="0" fontId="22" fillId="7" borderId="0" xfId="0" applyFont="1" applyFill="1" applyAlignment="1">
      <alignment wrapText="1"/>
    </xf>
    <xf numFmtId="44" fontId="0" fillId="8" borderId="24" xfId="0" applyNumberFormat="1" applyFill="1" applyBorder="1" applyAlignment="1">
      <alignment horizontal="center"/>
    </xf>
    <xf numFmtId="44" fontId="0" fillId="8" borderId="25" xfId="0" applyNumberFormat="1" applyFill="1" applyBorder="1" applyAlignment="1">
      <alignment horizontal="center"/>
    </xf>
    <xf numFmtId="44" fontId="0" fillId="8" borderId="11" xfId="0" applyNumberFormat="1" applyFill="1" applyBorder="1" applyAlignment="1">
      <alignment horizontal="center"/>
    </xf>
    <xf numFmtId="0" fontId="0" fillId="8" borderId="0" xfId="0" applyFill="1" applyAlignment="1" applyProtection="1">
      <protection hidden="1"/>
    </xf>
    <xf numFmtId="0" fontId="0" fillId="8" borderId="43" xfId="0" applyFill="1" applyBorder="1" applyAlignment="1" applyProtection="1">
      <protection hidden="1"/>
    </xf>
    <xf numFmtId="0" fontId="0" fillId="5" borderId="0" xfId="0" applyFill="1" applyAlignment="1" applyProtection="1">
      <protection hidden="1"/>
    </xf>
    <xf numFmtId="0" fontId="0" fillId="8" borderId="35" xfId="0" applyFill="1" applyBorder="1" applyAlignment="1" applyProtection="1">
      <protection hidden="1"/>
    </xf>
    <xf numFmtId="0" fontId="0" fillId="8" borderId="45" xfId="0" applyFill="1" applyBorder="1" applyAlignment="1" applyProtection="1">
      <protection hidden="1"/>
    </xf>
    <xf numFmtId="0" fontId="0" fillId="9" borderId="19" xfId="0" applyFill="1" applyBorder="1" applyAlignment="1" applyProtection="1">
      <protection hidden="1"/>
    </xf>
    <xf numFmtId="0" fontId="0" fillId="9" borderId="0" xfId="0" applyFill="1" applyAlignment="1" applyProtection="1">
      <protection hidden="1"/>
    </xf>
    <xf numFmtId="0" fontId="0" fillId="9" borderId="20" xfId="0" applyFill="1" applyBorder="1" applyAlignment="1" applyProtection="1">
      <protection hidden="1"/>
    </xf>
  </cellXfs>
  <cellStyles count="2">
    <cellStyle name="Hypertextový odkaz" xfId="1" builtinId="8"/>
    <cellStyle name="Normální" xfId="0" builtinId="0"/>
  </cellStyles>
  <dxfs count="1">
    <dxf>
      <font>
        <color rgb="FF9C0006"/>
      </font>
      <fill>
        <patternFill>
          <bgColor rgb="FFFFC7CE"/>
        </patternFill>
      </fill>
    </dxf>
  </dxfs>
  <tableStyles count="0" defaultTableStyle="TableStyleMedium2" defaultPivotStyle="PivotStyleLight16"/>
  <colors>
    <mruColors>
      <color rgb="FFB3DBD6"/>
      <color rgb="FF173271"/>
      <color rgb="FFE7E6E6"/>
      <color rgb="FFB3DBD5"/>
      <color rgb="FFEACA0C"/>
      <color rgb="FFCCFF33"/>
      <color rgb="FFCC99FF"/>
      <color rgb="FFCCCCFF"/>
      <color rgb="FFEAEAEA"/>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519853</xdr:colOff>
      <xdr:row>1</xdr:row>
      <xdr:rowOff>55033</xdr:rowOff>
    </xdr:from>
    <xdr:to>
      <xdr:col>15</xdr:col>
      <xdr:colOff>376651</xdr:colOff>
      <xdr:row>4</xdr:row>
      <xdr:rowOff>70273</xdr:rowOff>
    </xdr:to>
    <xdr:pic>
      <xdr:nvPicPr>
        <xdr:cNvPr id="2" name="Obrázek 1">
          <a:extLst>
            <a:ext uri="{FF2B5EF4-FFF2-40B4-BE49-F238E27FC236}">
              <a16:creationId xmlns:a16="http://schemas.microsoft.com/office/drawing/2014/main" id="{3B64E490-04A3-4D72-A7C1-A0994AC541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84520" y="232833"/>
          <a:ext cx="4123998" cy="548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0</xdr:row>
      <xdr:rowOff>68580</xdr:rowOff>
    </xdr:from>
    <xdr:to>
      <xdr:col>1</xdr:col>
      <xdr:colOff>611505</xdr:colOff>
      <xdr:row>0</xdr:row>
      <xdr:rowOff>626745</xdr:rowOff>
    </xdr:to>
    <xdr:pic>
      <xdr:nvPicPr>
        <xdr:cNvPr id="2" name="Obrázek 1">
          <a:extLst>
            <a:ext uri="{FF2B5EF4-FFF2-40B4-BE49-F238E27FC236}">
              <a16:creationId xmlns:a16="http://schemas.microsoft.com/office/drawing/2014/main" id="{7B07BC55-7252-CFF9-1A51-9FC5E00535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68580"/>
          <a:ext cx="554355" cy="558165"/>
        </a:xfrm>
        <a:prstGeom prst="rect">
          <a:avLst/>
        </a:prstGeom>
      </xdr:spPr>
    </xdr:pic>
    <xdr:clientData/>
  </xdr:twoCellAnchor>
  <xdr:twoCellAnchor>
    <xdr:from>
      <xdr:col>5</xdr:col>
      <xdr:colOff>536804</xdr:colOff>
      <xdr:row>0</xdr:row>
      <xdr:rowOff>144780</xdr:rowOff>
    </xdr:from>
    <xdr:to>
      <xdr:col>9</xdr:col>
      <xdr:colOff>38100</xdr:colOff>
      <xdr:row>0</xdr:row>
      <xdr:rowOff>510558</xdr:rowOff>
    </xdr:to>
    <xdr:pic>
      <xdr:nvPicPr>
        <xdr:cNvPr id="3" name="Obrázek 2">
          <a:extLst>
            <a:ext uri="{FF2B5EF4-FFF2-40B4-BE49-F238E27FC236}">
              <a16:creationId xmlns:a16="http://schemas.microsoft.com/office/drawing/2014/main" id="{5553FC85-5D9F-3E14-4958-73DE51A1B04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15876" y="144780"/>
          <a:ext cx="2591193" cy="3657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106680</xdr:colOff>
      <xdr:row>42</xdr:row>
      <xdr:rowOff>114300</xdr:rowOff>
    </xdr:from>
    <xdr:to>
      <xdr:col>11</xdr:col>
      <xdr:colOff>0</xdr:colOff>
      <xdr:row>45</xdr:row>
      <xdr:rowOff>144780</xdr:rowOff>
    </xdr:to>
    <xdr:sp macro="" textlink="">
      <xdr:nvSpPr>
        <xdr:cNvPr id="6145" name="Textové pole 5">
          <a:extLst>
            <a:ext uri="{FF2B5EF4-FFF2-40B4-BE49-F238E27FC236}">
              <a16:creationId xmlns:a16="http://schemas.microsoft.com/office/drawing/2014/main" id="{38F58BE9-EEB4-D26F-F6AD-E5623F4A8120}"/>
            </a:ext>
          </a:extLst>
        </xdr:cNvPr>
        <xdr:cNvSpPr txBox="1">
          <a:spLocks noChangeArrowheads="1"/>
        </xdr:cNvSpPr>
      </xdr:nvSpPr>
      <xdr:spPr bwMode="auto">
        <a:xfrm>
          <a:off x="5593080" y="9159240"/>
          <a:ext cx="121920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1" i="0" u="none" strike="noStrike" baseline="0">
              <a:solidFill>
                <a:srgbClr val="173271"/>
              </a:solidFill>
              <a:latin typeface="Montserrat"/>
            </a:rPr>
            <a:t>OPJAK.cz</a:t>
          </a:r>
          <a:endParaRPr lang="cs-CZ" sz="1100" b="0" i="0" u="none" strike="noStrike" baseline="0">
            <a:solidFill>
              <a:srgbClr val="000000"/>
            </a:solidFill>
            <a:latin typeface="Calibri"/>
            <a:cs typeface="Calibri"/>
          </a:endParaRPr>
        </a:p>
        <a:p>
          <a:pPr algn="l" rtl="0">
            <a:defRPr sz="1000"/>
          </a:pPr>
          <a:r>
            <a:rPr lang="cs-CZ" sz="1200" b="1" i="0" u="none" strike="noStrike" baseline="0">
              <a:solidFill>
                <a:srgbClr val="173271"/>
              </a:solidFill>
              <a:latin typeface="Montserrat"/>
            </a:rPr>
            <a:t>MSMT.cz</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ea.ec.europa.eu/system/files/2021-10/MSCA%20Keywords.pdf" TargetMode="External"/><Relationship Id="rId1" Type="http://schemas.openxmlformats.org/officeDocument/2006/relationships/hyperlink" Target="https://www.horizontevropa.cz/files_public/elfinder/3764/VADEMECUM_MSCA.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55323-19E7-43B4-BA34-EDF807C7129A}">
  <sheetPr>
    <tabColor rgb="FFFFFF00"/>
  </sheetPr>
  <dimension ref="A1:V42"/>
  <sheetViews>
    <sheetView showGridLines="0" zoomScale="80" zoomScaleNormal="80" workbookViewId="0">
      <selection activeCell="B12" sqref="B12:Q12"/>
    </sheetView>
  </sheetViews>
  <sheetFormatPr defaultColWidth="8.85546875" defaultRowHeight="14.45"/>
  <cols>
    <col min="1" max="1" width="5.140625" style="8" customWidth="1"/>
    <col min="2" max="2" width="7.5703125" style="8" customWidth="1"/>
    <col min="3" max="3" width="20.85546875" style="8" customWidth="1"/>
    <col min="4" max="15" width="8.85546875" style="8"/>
    <col min="16" max="16" width="54.5703125" style="8" customWidth="1"/>
    <col min="17" max="17" width="18.42578125" style="8" customWidth="1"/>
    <col min="18" max="16384" width="8.85546875" style="8"/>
  </cols>
  <sheetData>
    <row r="1" spans="1:22" s="21" customFormat="1" ht="14.1">
      <c r="B1" s="41"/>
      <c r="C1" s="39"/>
    </row>
    <row r="2" spans="1:22" s="21" customFormat="1" ht="14.1">
      <c r="B2" s="185"/>
      <c r="C2" s="185"/>
      <c r="D2" s="185"/>
      <c r="E2" s="185"/>
      <c r="F2" s="185"/>
      <c r="G2" s="185"/>
      <c r="H2" s="185"/>
      <c r="I2" s="185"/>
      <c r="J2" s="185"/>
      <c r="K2" s="185"/>
      <c r="L2" s="185"/>
      <c r="M2" s="185"/>
      <c r="N2" s="185"/>
      <c r="O2" s="185"/>
      <c r="P2" s="185"/>
      <c r="Q2" s="185"/>
    </row>
    <row r="3" spans="1:22" s="21" customFormat="1" ht="14.1">
      <c r="B3" s="185"/>
      <c r="C3" s="185"/>
      <c r="D3" s="185"/>
      <c r="E3" s="185"/>
      <c r="F3" s="185"/>
      <c r="G3" s="185"/>
      <c r="H3" s="185"/>
      <c r="I3" s="185"/>
      <c r="J3" s="185"/>
      <c r="K3" s="185"/>
      <c r="L3" s="185"/>
      <c r="M3" s="185"/>
      <c r="N3" s="185"/>
      <c r="O3" s="185"/>
      <c r="P3" s="185"/>
      <c r="Q3" s="185"/>
    </row>
    <row r="4" spans="1:22" s="21" customFormat="1" ht="14.1">
      <c r="B4" s="185"/>
      <c r="C4" s="185"/>
      <c r="D4" s="185"/>
      <c r="E4" s="185"/>
      <c r="F4" s="185"/>
      <c r="G4" s="185"/>
      <c r="H4" s="185"/>
      <c r="I4" s="185"/>
      <c r="J4" s="185"/>
      <c r="K4" s="185"/>
      <c r="L4" s="185"/>
      <c r="M4" s="185"/>
      <c r="N4" s="185"/>
      <c r="O4" s="185"/>
      <c r="P4" s="185"/>
      <c r="Q4" s="185"/>
      <c r="V4" s="22"/>
    </row>
    <row r="5" spans="1:22" s="21" customFormat="1" ht="14.1">
      <c r="V5" s="22"/>
    </row>
    <row r="6" spans="1:22" s="22" customFormat="1" ht="15.75" customHeight="1">
      <c r="B6" s="186"/>
      <c r="C6" s="186"/>
      <c r="D6" s="186"/>
      <c r="E6" s="186"/>
      <c r="F6" s="186"/>
      <c r="G6" s="186"/>
      <c r="H6" s="186"/>
      <c r="I6" s="186"/>
      <c r="J6" s="186"/>
      <c r="K6" s="186"/>
      <c r="L6" s="186"/>
      <c r="M6" s="186"/>
      <c r="N6" s="186"/>
      <c r="O6" s="186"/>
      <c r="P6" s="186"/>
      <c r="Q6" s="186"/>
      <c r="R6" s="21"/>
      <c r="S6" s="21"/>
      <c r="T6" s="21"/>
      <c r="U6" s="21"/>
    </row>
    <row r="7" spans="1:22" s="22" customFormat="1" ht="7.5" customHeight="1">
      <c r="R7" s="21"/>
      <c r="S7" s="21"/>
      <c r="T7" s="21"/>
      <c r="U7" s="21"/>
    </row>
    <row r="8" spans="1:22" s="22" customFormat="1" ht="39.6">
      <c r="B8" s="187" t="s">
        <v>0</v>
      </c>
      <c r="C8" s="187"/>
      <c r="D8" s="187"/>
      <c r="E8" s="187"/>
      <c r="F8" s="187"/>
      <c r="G8" s="187"/>
      <c r="H8" s="187"/>
      <c r="I8" s="187"/>
      <c r="J8" s="187"/>
      <c r="K8" s="187"/>
      <c r="L8" s="187"/>
      <c r="M8" s="187"/>
      <c r="N8" s="187"/>
      <c r="O8" s="187"/>
      <c r="P8" s="187"/>
      <c r="Q8" s="187"/>
      <c r="R8" s="21"/>
      <c r="S8" s="21"/>
      <c r="T8" s="21"/>
      <c r="U8" s="21"/>
    </row>
    <row r="9" spans="1:22" s="22" customFormat="1" ht="20.45" customHeight="1">
      <c r="B9" s="188"/>
      <c r="C9" s="188"/>
      <c r="D9" s="188"/>
      <c r="E9" s="188"/>
      <c r="F9" s="188"/>
      <c r="G9" s="188"/>
      <c r="H9" s="188"/>
      <c r="I9" s="188"/>
      <c r="J9" s="188"/>
      <c r="K9" s="188"/>
      <c r="L9" s="188"/>
      <c r="M9" s="188"/>
      <c r="N9" s="188"/>
      <c r="O9" s="188"/>
      <c r="P9" s="188"/>
      <c r="Q9" s="188"/>
      <c r="R9" s="21"/>
      <c r="S9" s="21"/>
      <c r="T9" s="21"/>
      <c r="U9" s="21"/>
    </row>
    <row r="10" spans="1:22" s="22" customFormat="1" ht="15" customHeight="1">
      <c r="B10" s="68"/>
      <c r="C10" s="23"/>
      <c r="R10" s="21"/>
      <c r="S10" s="21"/>
      <c r="T10" s="21"/>
      <c r="U10" s="21"/>
    </row>
    <row r="11" spans="1:22" s="22" customFormat="1" ht="23.1" customHeight="1">
      <c r="A11" s="21"/>
      <c r="B11" s="193" t="s">
        <v>1</v>
      </c>
      <c r="C11" s="194"/>
      <c r="D11" s="194"/>
      <c r="E11" s="194"/>
      <c r="F11" s="194"/>
      <c r="G11" s="194"/>
      <c r="H11" s="194"/>
      <c r="I11" s="194"/>
      <c r="J11" s="194"/>
      <c r="K11" s="194"/>
      <c r="L11" s="194"/>
      <c r="M11" s="194"/>
      <c r="N11" s="194"/>
      <c r="O11" s="194"/>
      <c r="P11" s="194"/>
      <c r="Q11" s="195"/>
      <c r="R11" s="21"/>
      <c r="S11" s="21"/>
      <c r="T11" s="21"/>
      <c r="U11" s="21"/>
    </row>
    <row r="12" spans="1:22" s="21" customFormat="1" ht="315.60000000000002" customHeight="1">
      <c r="B12" s="189" t="s">
        <v>2</v>
      </c>
      <c r="C12" s="189"/>
      <c r="D12" s="189"/>
      <c r="E12" s="189"/>
      <c r="F12" s="189"/>
      <c r="G12" s="189"/>
      <c r="H12" s="189"/>
      <c r="I12" s="189"/>
      <c r="J12" s="189"/>
      <c r="K12" s="189"/>
      <c r="L12" s="189"/>
      <c r="M12" s="189"/>
      <c r="N12" s="189"/>
      <c r="O12" s="189"/>
      <c r="P12" s="189"/>
      <c r="Q12" s="189"/>
      <c r="V12" s="22"/>
    </row>
    <row r="13" spans="1:22" s="21" customFormat="1" ht="15" customHeight="1">
      <c r="J13" s="24"/>
      <c r="K13" s="24"/>
      <c r="L13" s="24"/>
      <c r="M13" s="24"/>
      <c r="N13" s="24"/>
      <c r="O13" s="24"/>
      <c r="P13" s="24"/>
      <c r="Q13" s="24"/>
    </row>
    <row r="14" spans="1:22" s="21" customFormat="1" ht="21">
      <c r="B14" s="190" t="s">
        <v>3</v>
      </c>
      <c r="C14" s="191"/>
      <c r="D14" s="191"/>
      <c r="E14" s="191"/>
      <c r="F14" s="191"/>
      <c r="G14" s="191"/>
      <c r="H14" s="191"/>
      <c r="I14" s="191"/>
      <c r="J14" s="191"/>
      <c r="K14" s="191"/>
      <c r="L14" s="191"/>
      <c r="M14" s="191"/>
      <c r="N14" s="191"/>
      <c r="O14" s="191"/>
      <c r="P14" s="191"/>
      <c r="Q14" s="192"/>
    </row>
    <row r="15" spans="1:22" s="166" customFormat="1" ht="55.5" customHeight="1">
      <c r="A15" s="21"/>
      <c r="B15" s="27" t="s">
        <v>4</v>
      </c>
      <c r="C15" s="25" t="s">
        <v>5</v>
      </c>
      <c r="D15" s="199" t="s">
        <v>6</v>
      </c>
      <c r="E15" s="199"/>
      <c r="F15" s="199"/>
      <c r="G15" s="199"/>
      <c r="H15" s="199"/>
      <c r="I15" s="199"/>
      <c r="J15" s="199"/>
      <c r="K15" s="199"/>
      <c r="L15" s="199"/>
      <c r="M15" s="199"/>
      <c r="N15" s="199"/>
      <c r="O15" s="199"/>
      <c r="P15" s="199"/>
      <c r="Q15" s="199"/>
    </row>
    <row r="16" spans="1:22" s="166" customFormat="1" ht="266.10000000000002" customHeight="1">
      <c r="A16" s="21"/>
      <c r="B16" s="27" t="s">
        <v>7</v>
      </c>
      <c r="C16" s="26" t="s">
        <v>8</v>
      </c>
      <c r="D16" s="200" t="s">
        <v>9</v>
      </c>
      <c r="E16" s="200"/>
      <c r="F16" s="200"/>
      <c r="G16" s="200"/>
      <c r="H16" s="200"/>
      <c r="I16" s="200"/>
      <c r="J16" s="200"/>
      <c r="K16" s="200"/>
      <c r="L16" s="200"/>
      <c r="M16" s="200"/>
      <c r="N16" s="200"/>
      <c r="O16" s="200"/>
      <c r="P16" s="200"/>
      <c r="Q16" s="200"/>
    </row>
    <row r="17" spans="1:17">
      <c r="A17" s="21"/>
    </row>
    <row r="18" spans="1:17" ht="60" customHeight="1">
      <c r="A18" s="21"/>
      <c r="B18" s="198" t="s">
        <v>10</v>
      </c>
      <c r="C18" s="194"/>
      <c r="D18" s="194"/>
      <c r="E18" s="194"/>
      <c r="F18" s="194"/>
      <c r="G18" s="194"/>
      <c r="H18" s="194"/>
      <c r="I18" s="194"/>
      <c r="J18" s="194"/>
      <c r="K18" s="194"/>
      <c r="L18" s="194"/>
      <c r="M18" s="194"/>
      <c r="N18" s="194"/>
      <c r="O18" s="194"/>
      <c r="P18" s="194"/>
      <c r="Q18" s="195"/>
    </row>
    <row r="19" spans="1:17" ht="47.1" customHeight="1">
      <c r="A19" s="21"/>
      <c r="B19" s="196" t="s">
        <v>11</v>
      </c>
      <c r="C19" s="196"/>
      <c r="D19" s="196"/>
      <c r="E19" s="196"/>
      <c r="F19" s="196"/>
      <c r="G19" s="196"/>
      <c r="H19" s="196"/>
      <c r="I19" s="196"/>
      <c r="J19" s="196"/>
      <c r="K19" s="196"/>
      <c r="L19" s="196"/>
      <c r="M19" s="196"/>
      <c r="N19" s="197" t="s">
        <v>12</v>
      </c>
      <c r="O19" s="201"/>
      <c r="P19" s="197" t="s">
        <v>13</v>
      </c>
      <c r="Q19" s="197"/>
    </row>
    <row r="20" spans="1:17" ht="15.6" customHeight="1">
      <c r="A20" s="21"/>
      <c r="B20" s="182" t="s">
        <v>14</v>
      </c>
      <c r="C20" s="183"/>
      <c r="D20" s="183"/>
      <c r="E20" s="183"/>
      <c r="F20" s="183"/>
      <c r="G20" s="183"/>
      <c r="H20" s="183"/>
      <c r="I20" s="183"/>
      <c r="J20" s="183"/>
      <c r="K20" s="183"/>
      <c r="L20" s="183"/>
      <c r="M20" s="184"/>
      <c r="N20" s="180" t="s">
        <v>15</v>
      </c>
      <c r="O20" s="181"/>
      <c r="P20" s="178"/>
      <c r="Q20" s="179"/>
    </row>
    <row r="21" spans="1:17" ht="15.6" customHeight="1">
      <c r="A21" s="21"/>
      <c r="B21" s="182" t="s">
        <v>16</v>
      </c>
      <c r="C21" s="183"/>
      <c r="D21" s="183"/>
      <c r="E21" s="183"/>
      <c r="F21" s="183"/>
      <c r="G21" s="183"/>
      <c r="H21" s="183"/>
      <c r="I21" s="183"/>
      <c r="J21" s="183"/>
      <c r="K21" s="183"/>
      <c r="L21" s="183"/>
      <c r="M21" s="184"/>
      <c r="N21" s="180" t="s">
        <v>15</v>
      </c>
      <c r="O21" s="181"/>
      <c r="P21" s="178"/>
      <c r="Q21" s="179"/>
    </row>
    <row r="22" spans="1:17" ht="15.6" customHeight="1">
      <c r="A22" s="21"/>
      <c r="B22" s="182" t="s">
        <v>17</v>
      </c>
      <c r="C22" s="183"/>
      <c r="D22" s="183"/>
      <c r="E22" s="183"/>
      <c r="F22" s="183"/>
      <c r="G22" s="183"/>
      <c r="H22" s="183"/>
      <c r="I22" s="183"/>
      <c r="J22" s="183"/>
      <c r="K22" s="183"/>
      <c r="L22" s="183"/>
      <c r="M22" s="184"/>
      <c r="N22" s="180" t="s">
        <v>18</v>
      </c>
      <c r="O22" s="181"/>
      <c r="P22" s="178"/>
      <c r="Q22" s="179"/>
    </row>
    <row r="23" spans="1:17" ht="15.6" customHeight="1">
      <c r="A23" s="21"/>
      <c r="B23" s="182" t="s">
        <v>19</v>
      </c>
      <c r="C23" s="183"/>
      <c r="D23" s="183"/>
      <c r="E23" s="183"/>
      <c r="F23" s="183"/>
      <c r="G23" s="183"/>
      <c r="H23" s="183"/>
      <c r="I23" s="183"/>
      <c r="J23" s="183"/>
      <c r="K23" s="183"/>
      <c r="L23" s="183"/>
      <c r="M23" s="184"/>
      <c r="N23" s="180" t="s">
        <v>15</v>
      </c>
      <c r="O23" s="181"/>
      <c r="P23" s="178"/>
      <c r="Q23" s="179"/>
    </row>
    <row r="24" spans="1:17" ht="15.6" customHeight="1">
      <c r="A24" s="21"/>
      <c r="B24" s="182" t="s">
        <v>20</v>
      </c>
      <c r="C24" s="183"/>
      <c r="D24" s="183"/>
      <c r="E24" s="183"/>
      <c r="F24" s="183"/>
      <c r="G24" s="183"/>
      <c r="H24" s="183"/>
      <c r="I24" s="183"/>
      <c r="J24" s="183"/>
      <c r="K24" s="183"/>
      <c r="L24" s="183"/>
      <c r="M24" s="184"/>
      <c r="N24" s="180" t="s">
        <v>18</v>
      </c>
      <c r="O24" s="181"/>
      <c r="P24" s="178"/>
      <c r="Q24" s="179"/>
    </row>
    <row r="25" spans="1:17" ht="15.6" customHeight="1">
      <c r="A25" s="21"/>
      <c r="B25" s="182" t="s">
        <v>21</v>
      </c>
      <c r="C25" s="183"/>
      <c r="D25" s="183"/>
      <c r="E25" s="183"/>
      <c r="F25" s="183"/>
      <c r="G25" s="183"/>
      <c r="H25" s="183"/>
      <c r="I25" s="183"/>
      <c r="J25" s="183"/>
      <c r="K25" s="183"/>
      <c r="L25" s="183"/>
      <c r="M25" s="184"/>
      <c r="N25" s="180" t="s">
        <v>15</v>
      </c>
      <c r="O25" s="181"/>
      <c r="P25" s="178"/>
      <c r="Q25" s="179"/>
    </row>
    <row r="26" spans="1:17" ht="34.5" customHeight="1">
      <c r="A26" s="21"/>
      <c r="B26" s="182" t="s">
        <v>22</v>
      </c>
      <c r="C26" s="183"/>
      <c r="D26" s="183"/>
      <c r="E26" s="183"/>
      <c r="F26" s="183"/>
      <c r="G26" s="183"/>
      <c r="H26" s="183"/>
      <c r="I26" s="183"/>
      <c r="J26" s="183"/>
      <c r="K26" s="183"/>
      <c r="L26" s="183"/>
      <c r="M26" s="184"/>
      <c r="N26" s="180" t="s">
        <v>18</v>
      </c>
      <c r="O26" s="181"/>
      <c r="P26" s="182" t="s">
        <v>23</v>
      </c>
      <c r="Q26" s="184"/>
    </row>
    <row r="27" spans="1:17" ht="15.6" customHeight="1">
      <c r="A27" s="21"/>
      <c r="B27" s="182" t="s">
        <v>24</v>
      </c>
      <c r="C27" s="183"/>
      <c r="D27" s="183"/>
      <c r="E27" s="183"/>
      <c r="F27" s="183"/>
      <c r="G27" s="183"/>
      <c r="H27" s="183"/>
      <c r="I27" s="183"/>
      <c r="J27" s="183"/>
      <c r="K27" s="183"/>
      <c r="L27" s="183"/>
      <c r="M27" s="184"/>
      <c r="N27" s="180" t="s">
        <v>15</v>
      </c>
      <c r="O27" s="181"/>
      <c r="P27" s="178"/>
      <c r="Q27" s="179"/>
    </row>
    <row r="28" spans="1:17" ht="120.6" customHeight="1">
      <c r="A28" s="21"/>
      <c r="B28" s="182" t="s">
        <v>25</v>
      </c>
      <c r="C28" s="183"/>
      <c r="D28" s="183"/>
      <c r="E28" s="183"/>
      <c r="F28" s="183"/>
      <c r="G28" s="183"/>
      <c r="H28" s="183"/>
      <c r="I28" s="183"/>
      <c r="J28" s="183"/>
      <c r="K28" s="183"/>
      <c r="L28" s="183"/>
      <c r="M28" s="184"/>
      <c r="N28" s="180" t="s">
        <v>18</v>
      </c>
      <c r="O28" s="181"/>
      <c r="P28" s="182" t="s">
        <v>26</v>
      </c>
      <c r="Q28" s="184"/>
    </row>
    <row r="29" spans="1:17" ht="15.6" customHeight="1">
      <c r="A29" s="22"/>
    </row>
    <row r="30" spans="1:17" ht="26.1" customHeight="1">
      <c r="A30" s="22"/>
      <c r="B30" s="202" t="s">
        <v>27</v>
      </c>
      <c r="C30" s="203"/>
      <c r="D30" s="203"/>
      <c r="E30" s="204"/>
      <c r="F30" s="167"/>
      <c r="G30" s="167"/>
      <c r="H30" s="167"/>
      <c r="I30" s="167"/>
      <c r="J30" s="167"/>
      <c r="K30" s="167"/>
      <c r="L30" s="167"/>
      <c r="M30" s="167"/>
    </row>
    <row r="31" spans="1:17" ht="15.6" customHeight="1">
      <c r="A31" s="22"/>
      <c r="B31" s="168" t="s">
        <v>28</v>
      </c>
      <c r="C31" s="311" t="s">
        <v>29</v>
      </c>
      <c r="D31" s="311"/>
      <c r="E31" s="312"/>
      <c r="F31" s="169"/>
      <c r="G31" s="169"/>
      <c r="H31" s="169"/>
      <c r="I31" s="169"/>
      <c r="J31" s="169"/>
      <c r="K31" s="169"/>
      <c r="L31" s="169"/>
      <c r="M31" s="169"/>
    </row>
    <row r="32" spans="1:17" ht="15" customHeight="1">
      <c r="A32" s="22"/>
      <c r="B32" s="168" t="s">
        <v>30</v>
      </c>
      <c r="C32" s="311" t="s">
        <v>31</v>
      </c>
      <c r="D32" s="311"/>
      <c r="E32" s="312"/>
      <c r="F32" s="313"/>
      <c r="G32" s="313"/>
      <c r="H32" s="313"/>
      <c r="I32" s="313"/>
      <c r="J32" s="313"/>
      <c r="K32" s="313"/>
      <c r="L32" s="313"/>
      <c r="M32" s="313"/>
    </row>
    <row r="33" spans="1:13">
      <c r="A33" s="22"/>
      <c r="B33" s="170" t="s">
        <v>32</v>
      </c>
      <c r="C33" s="311" t="s">
        <v>33</v>
      </c>
      <c r="D33" s="311"/>
      <c r="E33" s="312"/>
      <c r="F33" s="313"/>
      <c r="G33" s="313"/>
      <c r="H33" s="313"/>
      <c r="I33" s="313"/>
      <c r="J33" s="313"/>
      <c r="K33" s="313"/>
      <c r="L33" s="313"/>
      <c r="M33" s="313"/>
    </row>
    <row r="34" spans="1:13">
      <c r="B34" s="168" t="s">
        <v>34</v>
      </c>
      <c r="C34" s="311" t="s">
        <v>35</v>
      </c>
      <c r="D34" s="311"/>
      <c r="E34" s="312"/>
      <c r="F34" s="313"/>
      <c r="G34" s="313"/>
      <c r="H34" s="313"/>
      <c r="I34" s="313"/>
      <c r="J34" s="313"/>
      <c r="K34" s="313"/>
      <c r="L34" s="313"/>
      <c r="M34" s="313"/>
    </row>
    <row r="35" spans="1:13">
      <c r="B35" s="168" t="s">
        <v>36</v>
      </c>
      <c r="C35" s="311" t="s">
        <v>37</v>
      </c>
      <c r="D35" s="311"/>
      <c r="E35" s="312"/>
      <c r="F35" s="313"/>
      <c r="G35" s="313"/>
      <c r="H35" s="313"/>
      <c r="I35" s="313"/>
      <c r="J35" s="313"/>
      <c r="K35" s="313"/>
      <c r="L35" s="313"/>
      <c r="M35" s="313"/>
    </row>
    <row r="36" spans="1:13">
      <c r="B36" s="168" t="s">
        <v>38</v>
      </c>
      <c r="C36" s="311" t="s">
        <v>39</v>
      </c>
      <c r="D36" s="311"/>
      <c r="E36" s="312"/>
      <c r="F36" s="313"/>
      <c r="G36" s="313"/>
      <c r="H36" s="313"/>
      <c r="I36" s="313"/>
      <c r="J36" s="313"/>
      <c r="K36" s="313"/>
      <c r="L36" s="313"/>
      <c r="M36" s="313"/>
    </row>
    <row r="37" spans="1:13">
      <c r="B37" s="168" t="s">
        <v>40</v>
      </c>
      <c r="C37" s="311" t="s">
        <v>41</v>
      </c>
      <c r="D37" s="311"/>
      <c r="E37" s="312"/>
      <c r="F37" s="313"/>
      <c r="G37" s="313"/>
      <c r="H37" s="313"/>
      <c r="I37" s="313"/>
      <c r="J37" s="313"/>
      <c r="K37" s="313"/>
      <c r="L37" s="313"/>
      <c r="M37" s="313"/>
    </row>
    <row r="38" spans="1:13">
      <c r="B38" s="171" t="s">
        <v>42</v>
      </c>
      <c r="C38" s="314" t="s">
        <v>43</v>
      </c>
      <c r="D38" s="314"/>
      <c r="E38" s="315"/>
      <c r="F38" s="313"/>
      <c r="G38" s="313"/>
      <c r="H38" s="313"/>
      <c r="I38" s="313"/>
      <c r="J38" s="313"/>
      <c r="K38" s="313"/>
      <c r="L38" s="313"/>
      <c r="M38" s="313"/>
    </row>
    <row r="40" spans="1:13">
      <c r="B40" s="172" t="s">
        <v>44</v>
      </c>
    </row>
    <row r="41" spans="1:13">
      <c r="B41" s="173" t="s">
        <v>45</v>
      </c>
    </row>
    <row r="42" spans="1:13">
      <c r="B42" s="173" t="s">
        <v>46</v>
      </c>
    </row>
  </sheetData>
  <sheetProtection algorithmName="SHA-512" hashValue="KJ0qeM++zhr5jtDXX86z+eaLaTjBqZw2G03MUA7sb2iZhx3h2fLnvjswysLYJbPWv7UVfooCxUQxno7PmgI/5g==" saltValue="11ST1LXirQ0eTtzx30LiwA==" spinCount="100000" sheet="1" objects="1" scenarios="1"/>
  <mergeCells count="70">
    <mergeCell ref="C37:E37"/>
    <mergeCell ref="F37:H37"/>
    <mergeCell ref="I37:K37"/>
    <mergeCell ref="L37:M37"/>
    <mergeCell ref="C38:E38"/>
    <mergeCell ref="F38:H38"/>
    <mergeCell ref="I38:K38"/>
    <mergeCell ref="L38:M38"/>
    <mergeCell ref="L35:M35"/>
    <mergeCell ref="C36:E36"/>
    <mergeCell ref="F36:H36"/>
    <mergeCell ref="I36:K36"/>
    <mergeCell ref="L36:M36"/>
    <mergeCell ref="I32:K32"/>
    <mergeCell ref="C35:E35"/>
    <mergeCell ref="F35:H35"/>
    <mergeCell ref="I35:K35"/>
    <mergeCell ref="C34:E34"/>
    <mergeCell ref="F34:H34"/>
    <mergeCell ref="I34:K34"/>
    <mergeCell ref="L34:M34"/>
    <mergeCell ref="P27:Q27"/>
    <mergeCell ref="P28:Q28"/>
    <mergeCell ref="B27:M27"/>
    <mergeCell ref="B28:M28"/>
    <mergeCell ref="N27:O27"/>
    <mergeCell ref="N28:O28"/>
    <mergeCell ref="L32:M32"/>
    <mergeCell ref="C33:E33"/>
    <mergeCell ref="F33:H33"/>
    <mergeCell ref="I33:K33"/>
    <mergeCell ref="L33:M33"/>
    <mergeCell ref="B30:E30"/>
    <mergeCell ref="C31:E31"/>
    <mergeCell ref="C32:E32"/>
    <mergeCell ref="F32:H32"/>
    <mergeCell ref="P22:Q22"/>
    <mergeCell ref="P23:Q23"/>
    <mergeCell ref="P24:Q24"/>
    <mergeCell ref="P25:Q25"/>
    <mergeCell ref="P26:Q26"/>
    <mergeCell ref="B14:Q14"/>
    <mergeCell ref="B11:Q11"/>
    <mergeCell ref="B19:M19"/>
    <mergeCell ref="P19:Q19"/>
    <mergeCell ref="B18:Q18"/>
    <mergeCell ref="D15:Q15"/>
    <mergeCell ref="D16:Q16"/>
    <mergeCell ref="N19:O19"/>
    <mergeCell ref="B2:Q4"/>
    <mergeCell ref="B6:Q6"/>
    <mergeCell ref="B8:Q8"/>
    <mergeCell ref="B9:Q9"/>
    <mergeCell ref="B12:Q12"/>
    <mergeCell ref="P20:Q20"/>
    <mergeCell ref="P21:Q21"/>
    <mergeCell ref="N23:O23"/>
    <mergeCell ref="N26:O26"/>
    <mergeCell ref="B25:M25"/>
    <mergeCell ref="B23:M23"/>
    <mergeCell ref="B26:M26"/>
    <mergeCell ref="N22:O22"/>
    <mergeCell ref="N20:O20"/>
    <mergeCell ref="N21:O21"/>
    <mergeCell ref="B22:M22"/>
    <mergeCell ref="B20:M20"/>
    <mergeCell ref="B21:M21"/>
    <mergeCell ref="B24:M24"/>
    <mergeCell ref="N24:O24"/>
    <mergeCell ref="N25:O25"/>
  </mergeCells>
  <hyperlinks>
    <hyperlink ref="B41" r:id="rId1" xr:uid="{061EE14F-CC1B-4A4D-8C8E-907D4A1E6D83}"/>
    <hyperlink ref="B42" r:id="rId2" xr:uid="{5F7D729B-77FA-46EC-A55F-764919752FBE}"/>
  </hyperlinks>
  <pageMargins left="0.7" right="0.7" top="0.78740157499999996" bottom="0.78740157499999996"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743D2-C609-4C64-935F-39EC4B32C573}">
  <sheetPr>
    <tabColor theme="1"/>
    <pageSetUpPr fitToPage="1"/>
  </sheetPr>
  <dimension ref="A1:O80"/>
  <sheetViews>
    <sheetView showGridLines="0" tabSelected="1" zoomScale="80" zoomScaleNormal="80" workbookViewId="0">
      <selection activeCell="B32" sqref="B32"/>
    </sheetView>
  </sheetViews>
  <sheetFormatPr defaultColWidth="8.42578125" defaultRowHeight="14.45"/>
  <cols>
    <col min="1" max="1" width="2.140625" style="114" customWidth="1"/>
    <col min="2" max="2" width="32.42578125" style="114" customWidth="1"/>
    <col min="3" max="3" width="16.42578125" style="114" customWidth="1"/>
    <col min="4" max="4" width="11.85546875" style="114" customWidth="1"/>
    <col min="5" max="5" width="1" style="114" customWidth="1"/>
    <col min="6" max="6" width="17.42578125" style="114" customWidth="1"/>
    <col min="7" max="8" width="1" style="114" customWidth="1"/>
    <col min="9" max="9" width="24.85546875" style="114" customWidth="1"/>
    <col min="10" max="10" width="3.5703125" style="114" customWidth="1"/>
    <col min="11" max="11" width="2.140625" style="114" customWidth="1"/>
    <col min="12" max="14" width="0" style="114" hidden="1" customWidth="1"/>
    <col min="15" max="15" width="12.85546875" style="114" customWidth="1"/>
    <col min="16" max="16384" width="8.42578125" style="114"/>
  </cols>
  <sheetData>
    <row r="1" spans="1:14" ht="53.1" customHeight="1" thickTop="1">
      <c r="A1" s="129"/>
      <c r="B1" s="130"/>
      <c r="C1" s="130"/>
      <c r="D1" s="130"/>
      <c r="E1" s="130"/>
      <c r="F1" s="130"/>
      <c r="G1" s="130"/>
      <c r="H1" s="130"/>
      <c r="I1" s="130"/>
      <c r="J1" s="130"/>
      <c r="K1" s="131"/>
    </row>
    <row r="2" spans="1:14" ht="10.35" customHeight="1">
      <c r="A2" s="113"/>
      <c r="K2" s="116"/>
    </row>
    <row r="3" spans="1:14" ht="39" customHeight="1">
      <c r="A3" s="221" t="s">
        <v>47</v>
      </c>
      <c r="B3" s="222"/>
      <c r="C3" s="222"/>
      <c r="D3" s="222"/>
      <c r="E3" s="222"/>
      <c r="F3" s="222"/>
      <c r="G3" s="222"/>
      <c r="H3" s="222"/>
      <c r="I3" s="222"/>
      <c r="J3" s="222"/>
      <c r="K3" s="223"/>
    </row>
    <row r="4" spans="1:14" ht="6.6" customHeight="1">
      <c r="A4" s="316"/>
      <c r="B4" s="317"/>
      <c r="C4" s="317"/>
      <c r="D4" s="317"/>
      <c r="E4" s="317"/>
      <c r="F4" s="317"/>
      <c r="G4" s="317"/>
      <c r="H4" s="317"/>
      <c r="I4" s="317"/>
      <c r="J4" s="317"/>
      <c r="K4" s="318"/>
    </row>
    <row r="5" spans="1:14" ht="18" customHeight="1">
      <c r="A5" s="113"/>
      <c r="B5" s="205" t="s">
        <v>48</v>
      </c>
      <c r="C5" s="206"/>
      <c r="D5" s="207"/>
      <c r="E5" s="152"/>
      <c r="F5" s="208" t="s">
        <v>49</v>
      </c>
      <c r="G5" s="208"/>
      <c r="H5" s="208"/>
      <c r="I5" s="208"/>
      <c r="J5" s="208"/>
      <c r="K5" s="116"/>
    </row>
    <row r="6" spans="1:14" ht="18" customHeight="1" thickBot="1">
      <c r="A6" s="113"/>
      <c r="B6" s="224"/>
      <c r="C6" s="225"/>
      <c r="D6" s="225"/>
      <c r="E6" s="225"/>
      <c r="F6" s="225"/>
      <c r="G6" s="225"/>
      <c r="H6" s="225"/>
      <c r="I6" s="225"/>
      <c r="J6" s="127"/>
      <c r="K6" s="128"/>
    </row>
    <row r="7" spans="1:14" ht="18" customHeight="1">
      <c r="A7" s="113"/>
      <c r="B7" s="28"/>
      <c r="C7" s="9"/>
      <c r="D7" s="10"/>
      <c r="E7" s="11"/>
      <c r="F7" s="11"/>
      <c r="G7" s="11"/>
      <c r="H7" s="10"/>
      <c r="I7" s="10"/>
      <c r="J7" s="43"/>
      <c r="K7" s="128"/>
    </row>
    <row r="8" spans="1:14" ht="58.5" customHeight="1">
      <c r="A8" s="113"/>
      <c r="B8" s="226" t="s">
        <v>50</v>
      </c>
      <c r="C8" s="227"/>
      <c r="D8" s="227"/>
      <c r="E8" s="29"/>
      <c r="F8" s="228"/>
      <c r="G8" s="229"/>
      <c r="H8" s="229"/>
      <c r="I8" s="229"/>
      <c r="J8" s="45"/>
      <c r="K8" s="128"/>
      <c r="L8" s="114" t="s">
        <v>51</v>
      </c>
    </row>
    <row r="9" spans="1:14" ht="4.3499999999999996" customHeight="1">
      <c r="A9" s="113"/>
      <c r="B9" s="30"/>
      <c r="C9" s="46"/>
      <c r="D9" s="47"/>
      <c r="E9" s="47"/>
      <c r="F9" s="44"/>
      <c r="G9" s="47"/>
      <c r="H9" s="48"/>
      <c r="I9" s="48"/>
      <c r="J9" s="45"/>
      <c r="K9" s="128"/>
      <c r="L9" s="161" t="s">
        <v>52</v>
      </c>
      <c r="M9" s="161" t="s">
        <v>53</v>
      </c>
      <c r="N9" s="161" t="s">
        <v>54</v>
      </c>
    </row>
    <row r="10" spans="1:14" ht="21" customHeight="1">
      <c r="A10" s="113"/>
      <c r="B10" s="226" t="s">
        <v>55</v>
      </c>
      <c r="C10" s="227"/>
      <c r="D10" s="227"/>
      <c r="E10" s="47"/>
      <c r="F10" s="209"/>
      <c r="G10" s="209"/>
      <c r="H10" s="209"/>
      <c r="I10" s="209"/>
      <c r="J10" s="45"/>
      <c r="K10" s="128"/>
      <c r="L10" s="161"/>
      <c r="M10" s="161"/>
      <c r="N10" s="161"/>
    </row>
    <row r="11" spans="1:14" ht="18" customHeight="1">
      <c r="A11" s="113"/>
      <c r="B11" s="30"/>
      <c r="C11" s="46"/>
      <c r="D11" s="47"/>
      <c r="E11" s="47"/>
      <c r="F11" s="44"/>
      <c r="G11" s="47"/>
      <c r="H11" s="48"/>
      <c r="I11" s="48"/>
      <c r="J11" s="45"/>
      <c r="K11" s="128"/>
      <c r="L11" s="161"/>
      <c r="M11" s="161"/>
      <c r="N11" s="161"/>
    </row>
    <row r="12" spans="1:14" ht="21">
      <c r="A12" s="113"/>
      <c r="B12" s="226" t="s">
        <v>56</v>
      </c>
      <c r="C12" s="227"/>
      <c r="D12" s="227"/>
      <c r="E12" s="44"/>
      <c r="F12" s="230"/>
      <c r="G12" s="230"/>
      <c r="H12" s="230"/>
      <c r="I12" s="230"/>
      <c r="J12" s="45"/>
      <c r="K12" s="128"/>
      <c r="L12" s="161">
        <f>MONTH(F12)</f>
        <v>1</v>
      </c>
      <c r="M12" s="161">
        <f>YEAR(F12)</f>
        <v>1900</v>
      </c>
      <c r="N12" s="161">
        <f>VALUE(_xlfn.CONCAT(L12,".",M12))</f>
        <v>1</v>
      </c>
    </row>
    <row r="13" spans="1:14" ht="4.3499999999999996" customHeight="1">
      <c r="A13" s="113"/>
      <c r="B13" s="15"/>
      <c r="C13" s="44"/>
      <c r="D13" s="44"/>
      <c r="E13" s="44"/>
      <c r="F13" s="49"/>
      <c r="G13" s="49"/>
      <c r="H13" s="49"/>
      <c r="I13" s="49"/>
      <c r="J13" s="50"/>
      <c r="K13" s="128"/>
      <c r="L13" s="161"/>
      <c r="M13" s="161"/>
      <c r="N13" s="161"/>
    </row>
    <row r="14" spans="1:14" ht="21" customHeight="1">
      <c r="A14" s="113"/>
      <c r="B14" s="226" t="s">
        <v>57</v>
      </c>
      <c r="C14" s="227"/>
      <c r="D14" s="227"/>
      <c r="E14" s="44"/>
      <c r="F14" s="230"/>
      <c r="G14" s="230"/>
      <c r="H14" s="230"/>
      <c r="I14" s="230"/>
      <c r="J14" s="45"/>
      <c r="K14" s="128"/>
      <c r="L14" s="161">
        <f>MONTH(F14)</f>
        <v>1</v>
      </c>
      <c r="M14" s="161">
        <f>YEAR(F14)</f>
        <v>1900</v>
      </c>
      <c r="N14" s="161">
        <f>VALUE(_xlfn.CONCAT(L14,".",M14))</f>
        <v>1</v>
      </c>
    </row>
    <row r="15" spans="1:14" ht="18" customHeight="1">
      <c r="A15" s="113"/>
      <c r="B15" s="30"/>
      <c r="C15" s="111"/>
      <c r="D15" s="48"/>
      <c r="E15" s="112"/>
      <c r="F15" s="112"/>
      <c r="G15" s="112"/>
      <c r="H15" s="48"/>
      <c r="I15" s="48"/>
      <c r="J15" s="45"/>
      <c r="K15" s="128"/>
    </row>
    <row r="16" spans="1:14" ht="38.1" customHeight="1">
      <c r="A16" s="113"/>
      <c r="B16" s="231" t="s">
        <v>58</v>
      </c>
      <c r="C16" s="232"/>
      <c r="D16" s="232"/>
      <c r="E16" s="112"/>
      <c r="F16" s="215"/>
      <c r="G16" s="215"/>
      <c r="H16" s="215"/>
      <c r="I16" s="215"/>
      <c r="J16" s="45"/>
      <c r="K16" s="128"/>
    </row>
    <row r="17" spans="1:15" ht="18" customHeight="1" thickBot="1">
      <c r="A17" s="113"/>
      <c r="B17" s="31"/>
      <c r="C17" s="12"/>
      <c r="D17" s="13"/>
      <c r="E17" s="14"/>
      <c r="F17" s="14"/>
      <c r="G17" s="14"/>
      <c r="H17" s="13"/>
      <c r="I17" s="13"/>
      <c r="J17" s="51"/>
      <c r="K17" s="128"/>
    </row>
    <row r="18" spans="1:15" ht="11.45" customHeight="1">
      <c r="A18" s="113"/>
      <c r="B18" s="126"/>
      <c r="C18" s="127"/>
      <c r="D18" s="127"/>
      <c r="E18" s="127"/>
      <c r="F18" s="127"/>
      <c r="G18" s="127"/>
      <c r="H18" s="127"/>
      <c r="I18" s="127"/>
      <c r="J18" s="127"/>
      <c r="K18" s="128"/>
    </row>
    <row r="19" spans="1:15" ht="27.95" customHeight="1">
      <c r="A19" s="113"/>
      <c r="B19" s="214" t="s">
        <v>59</v>
      </c>
      <c r="C19" s="214"/>
      <c r="D19" s="214"/>
      <c r="E19" s="214"/>
      <c r="F19" s="214"/>
      <c r="G19" s="214"/>
      <c r="H19" s="214"/>
      <c r="I19" s="214"/>
      <c r="J19" s="214"/>
      <c r="K19" s="116"/>
    </row>
    <row r="20" spans="1:15" ht="4.3499999999999996" customHeight="1">
      <c r="A20" s="113"/>
      <c r="B20" s="134"/>
      <c r="C20" s="133"/>
      <c r="D20" s="135"/>
      <c r="E20" s="135"/>
      <c r="F20" s="135"/>
      <c r="G20" s="135"/>
      <c r="H20" s="135"/>
      <c r="I20" s="136"/>
      <c r="J20" s="136"/>
      <c r="K20" s="116"/>
    </row>
    <row r="21" spans="1:15" s="162" customFormat="1" ht="26.45" customHeight="1">
      <c r="A21" s="125"/>
      <c r="B21" s="210" t="s">
        <v>60</v>
      </c>
      <c r="C21" s="211"/>
      <c r="D21" s="211"/>
      <c r="E21" s="211"/>
      <c r="F21" s="212"/>
      <c r="G21" s="140"/>
      <c r="H21" s="141"/>
      <c r="I21" s="213">
        <f>'Return grant budget'!L16</f>
        <v>0</v>
      </c>
      <c r="J21" s="213"/>
      <c r="K21" s="124"/>
      <c r="O21" s="114"/>
    </row>
    <row r="22" spans="1:15" ht="4.3499999999999996" customHeight="1">
      <c r="A22" s="113"/>
      <c r="B22" s="133"/>
      <c r="C22" s="133"/>
      <c r="D22" s="133"/>
      <c r="E22" s="133"/>
      <c r="F22" s="133"/>
      <c r="G22" s="133"/>
      <c r="H22" s="133"/>
      <c r="I22" s="174"/>
      <c r="J22" s="174"/>
      <c r="K22" s="116"/>
    </row>
    <row r="23" spans="1:15" s="162" customFormat="1" ht="26.45" customHeight="1">
      <c r="A23" s="125"/>
      <c r="B23" s="210" t="s">
        <v>61</v>
      </c>
      <c r="C23" s="211"/>
      <c r="D23" s="211"/>
      <c r="E23" s="211"/>
      <c r="F23" s="212"/>
      <c r="G23" s="140"/>
      <c r="H23" s="141"/>
      <c r="I23" s="213">
        <f>'Return grant budget'!L25</f>
        <v>0</v>
      </c>
      <c r="J23" s="213"/>
      <c r="K23" s="124"/>
      <c r="O23" s="114"/>
    </row>
    <row r="24" spans="1:15" ht="4.3499999999999996" customHeight="1">
      <c r="A24" s="113"/>
      <c r="B24" s="133"/>
      <c r="C24" s="133"/>
      <c r="D24" s="133"/>
      <c r="E24" s="133"/>
      <c r="F24" s="133"/>
      <c r="G24" s="133"/>
      <c r="H24" s="133"/>
      <c r="I24" s="174"/>
      <c r="J24" s="174"/>
      <c r="K24" s="116"/>
    </row>
    <row r="25" spans="1:15" s="162" customFormat="1" ht="26.45" customHeight="1">
      <c r="A25" s="125"/>
      <c r="B25" s="210" t="s">
        <v>62</v>
      </c>
      <c r="C25" s="211"/>
      <c r="D25" s="211"/>
      <c r="E25" s="211"/>
      <c r="F25" s="212"/>
      <c r="G25" s="140"/>
      <c r="H25" s="141"/>
      <c r="I25" s="213">
        <f>'Return grant budget'!L39</f>
        <v>0</v>
      </c>
      <c r="J25" s="213"/>
      <c r="K25" s="124"/>
      <c r="O25" s="114"/>
    </row>
    <row r="26" spans="1:15" ht="4.3499999999999996" customHeight="1">
      <c r="A26" s="113"/>
      <c r="B26" s="133"/>
      <c r="C26" s="133"/>
      <c r="D26" s="133"/>
      <c r="E26" s="133"/>
      <c r="F26" s="133"/>
      <c r="G26" s="133"/>
      <c r="H26" s="133"/>
      <c r="I26" s="174"/>
      <c r="J26" s="174"/>
      <c r="K26" s="116"/>
    </row>
    <row r="27" spans="1:15" s="162" customFormat="1" ht="26.45" customHeight="1">
      <c r="A27" s="125"/>
      <c r="B27" s="210" t="s">
        <v>63</v>
      </c>
      <c r="C27" s="211"/>
      <c r="D27" s="211"/>
      <c r="E27" s="211"/>
      <c r="F27" s="212"/>
      <c r="G27" s="140"/>
      <c r="H27" s="141"/>
      <c r="I27" s="213">
        <f>'Return grant budget'!L47</f>
        <v>0</v>
      </c>
      <c r="J27" s="213"/>
      <c r="K27" s="124"/>
      <c r="O27" s="114"/>
    </row>
    <row r="28" spans="1:15" ht="4.3499999999999996" customHeight="1">
      <c r="A28" s="113"/>
      <c r="B28" s="133"/>
      <c r="C28" s="133"/>
      <c r="D28" s="133"/>
      <c r="E28" s="133"/>
      <c r="F28" s="133"/>
      <c r="G28" s="133"/>
      <c r="H28" s="133"/>
      <c r="I28" s="174"/>
      <c r="J28" s="174"/>
      <c r="K28" s="116"/>
    </row>
    <row r="29" spans="1:15" s="162" customFormat="1" ht="26.45" customHeight="1">
      <c r="A29" s="125"/>
      <c r="B29" s="210" t="s">
        <v>64</v>
      </c>
      <c r="C29" s="211"/>
      <c r="D29" s="211"/>
      <c r="E29" s="211"/>
      <c r="F29" s="212"/>
      <c r="G29" s="140"/>
      <c r="H29" s="141"/>
      <c r="I29" s="213">
        <f>'Return grant budget'!L56</f>
        <v>0</v>
      </c>
      <c r="J29" s="213"/>
      <c r="K29" s="124"/>
      <c r="O29" s="114"/>
    </row>
    <row r="30" spans="1:15" ht="4.3499999999999996" customHeight="1">
      <c r="A30" s="113"/>
      <c r="B30" s="133"/>
      <c r="C30" s="133"/>
      <c r="D30" s="133"/>
      <c r="E30" s="133"/>
      <c r="F30" s="133"/>
      <c r="G30" s="133"/>
      <c r="H30" s="133"/>
      <c r="I30" s="174"/>
      <c r="J30" s="174"/>
      <c r="K30" s="116"/>
    </row>
    <row r="31" spans="1:15" s="162" customFormat="1" ht="26.45" customHeight="1">
      <c r="A31" s="125"/>
      <c r="B31" s="210" t="s">
        <v>65</v>
      </c>
      <c r="C31" s="211"/>
      <c r="D31" s="211"/>
      <c r="E31" s="211"/>
      <c r="F31" s="212"/>
      <c r="G31" s="140"/>
      <c r="H31" s="141"/>
      <c r="I31" s="213">
        <f>'Return grant budget'!L65</f>
        <v>0</v>
      </c>
      <c r="J31" s="213"/>
      <c r="K31" s="124"/>
      <c r="O31" s="114"/>
    </row>
    <row r="32" spans="1:15" ht="16.5" customHeight="1">
      <c r="A32" s="113"/>
      <c r="B32" s="133"/>
      <c r="C32" s="133"/>
      <c r="D32" s="137"/>
      <c r="E32" s="137"/>
      <c r="F32" s="137"/>
      <c r="G32" s="137"/>
      <c r="H32" s="137"/>
      <c r="I32" s="175"/>
      <c r="J32" s="175"/>
      <c r="K32" s="116"/>
    </row>
    <row r="33" spans="1:15" ht="29.45" customHeight="1">
      <c r="A33" s="113"/>
      <c r="B33" s="218" t="s">
        <v>66</v>
      </c>
      <c r="C33" s="218"/>
      <c r="D33" s="218"/>
      <c r="E33" s="218"/>
      <c r="F33" s="218"/>
      <c r="G33" s="137"/>
      <c r="H33" s="137"/>
      <c r="I33" s="217">
        <f>'Return grant budget'!G5</f>
        <v>0</v>
      </c>
      <c r="J33" s="217"/>
      <c r="K33" s="116"/>
    </row>
    <row r="34" spans="1:15" ht="15.95" customHeight="1">
      <c r="A34" s="113"/>
      <c r="B34" s="138"/>
      <c r="C34" s="138"/>
      <c r="D34" s="138"/>
      <c r="E34" s="138"/>
      <c r="F34" s="138"/>
      <c r="G34" s="137"/>
      <c r="H34" s="137"/>
      <c r="I34" s="138"/>
      <c r="J34" s="138"/>
      <c r="K34" s="116"/>
    </row>
    <row r="35" spans="1:15" ht="21.95" customHeight="1">
      <c r="A35" s="113"/>
      <c r="B35" s="139" t="s">
        <v>67</v>
      </c>
      <c r="C35" s="133"/>
      <c r="D35" s="135"/>
      <c r="E35" s="135"/>
      <c r="F35" s="135"/>
      <c r="G35" s="135"/>
      <c r="H35" s="135"/>
      <c r="I35" s="136"/>
      <c r="J35" s="136"/>
      <c r="K35" s="116"/>
      <c r="O35" s="163"/>
    </row>
    <row r="36" spans="1:15" ht="4.3499999999999996" customHeight="1">
      <c r="A36" s="113"/>
      <c r="D36" s="122"/>
      <c r="E36" s="122"/>
      <c r="F36" s="122"/>
      <c r="G36" s="122"/>
      <c r="H36" s="122"/>
      <c r="I36" s="123"/>
      <c r="J36" s="123"/>
      <c r="K36" s="116"/>
    </row>
    <row r="37" spans="1:15" s="164" customFormat="1" ht="32.450000000000003" customHeight="1">
      <c r="A37" s="121"/>
      <c r="B37" s="142">
        <v>204041</v>
      </c>
      <c r="C37" s="219" t="s">
        <v>68</v>
      </c>
      <c r="D37" s="219"/>
      <c r="E37" s="219"/>
      <c r="F37" s="220"/>
      <c r="G37" s="143"/>
      <c r="H37" s="143"/>
      <c r="I37" s="216">
        <f>'Return grant budget'!N16</f>
        <v>0</v>
      </c>
      <c r="J37" s="216"/>
      <c r="K37" s="120"/>
    </row>
    <row r="38" spans="1:15" ht="4.3499999999999996" customHeight="1">
      <c r="A38" s="113"/>
      <c r="B38" s="132"/>
      <c r="C38" s="133"/>
      <c r="D38" s="144"/>
      <c r="E38" s="144"/>
      <c r="F38" s="144"/>
      <c r="G38" s="144"/>
      <c r="H38" s="144"/>
      <c r="I38" s="145"/>
      <c r="J38" s="145"/>
      <c r="K38" s="116"/>
    </row>
    <row r="39" spans="1:15" s="164" customFormat="1" ht="32.450000000000003" customHeight="1">
      <c r="A39" s="121"/>
      <c r="B39" s="142">
        <v>244021</v>
      </c>
      <c r="C39" s="219" t="s">
        <v>69</v>
      </c>
      <c r="D39" s="219"/>
      <c r="E39" s="219"/>
      <c r="F39" s="220"/>
      <c r="G39" s="143"/>
      <c r="H39" s="143"/>
      <c r="I39" s="216">
        <f>'Return grant budget'!O16+'Return grant budget'!N56+'Return grant budget'!N65</f>
        <v>0</v>
      </c>
      <c r="J39" s="216"/>
      <c r="K39" s="120"/>
    </row>
    <row r="40" spans="1:15" ht="4.3499999999999996" customHeight="1">
      <c r="A40" s="113"/>
      <c r="B40" s="132"/>
      <c r="C40" s="133"/>
      <c r="D40" s="144"/>
      <c r="E40" s="144"/>
      <c r="F40" s="144"/>
      <c r="G40" s="144"/>
      <c r="H40" s="144"/>
      <c r="I40" s="145"/>
      <c r="J40" s="145"/>
      <c r="K40" s="116"/>
    </row>
    <row r="41" spans="1:15" s="164" customFormat="1" ht="32.450000000000003" customHeight="1">
      <c r="A41" s="121"/>
      <c r="B41" s="142">
        <v>204032</v>
      </c>
      <c r="C41" s="219" t="s">
        <v>70</v>
      </c>
      <c r="D41" s="219"/>
      <c r="E41" s="219"/>
      <c r="F41" s="220"/>
      <c r="G41" s="143"/>
      <c r="H41" s="143"/>
      <c r="I41" s="216">
        <f>'Return grant budget'!N39</f>
        <v>0</v>
      </c>
      <c r="J41" s="216"/>
      <c r="K41" s="120"/>
    </row>
    <row r="42" spans="1:15">
      <c r="A42" s="113"/>
      <c r="D42" s="115"/>
      <c r="E42" s="115"/>
      <c r="F42" s="115"/>
      <c r="G42" s="115"/>
      <c r="H42" s="115"/>
      <c r="I42" s="115"/>
      <c r="J42" s="115"/>
      <c r="K42" s="116"/>
    </row>
    <row r="43" spans="1:15">
      <c r="A43" s="113"/>
      <c r="K43" s="116"/>
    </row>
    <row r="44" spans="1:15">
      <c r="A44" s="113"/>
      <c r="K44" s="116"/>
    </row>
    <row r="45" spans="1:15">
      <c r="A45" s="113"/>
      <c r="K45" s="116"/>
    </row>
    <row r="46" spans="1:15" ht="15" thickBot="1">
      <c r="A46" s="117"/>
      <c r="B46" s="118"/>
      <c r="C46" s="118"/>
      <c r="D46" s="118"/>
      <c r="E46" s="118"/>
      <c r="F46" s="118"/>
      <c r="G46" s="118"/>
      <c r="H46" s="118"/>
      <c r="I46" s="118"/>
      <c r="J46" s="118"/>
      <c r="K46" s="119"/>
    </row>
    <row r="47" spans="1:15" ht="15" thickTop="1"/>
    <row r="77" s="165" customFormat="1" ht="15.6"/>
    <row r="78" s="165" customFormat="1" ht="15.6"/>
    <row r="79" s="165" customFormat="1" ht="15.6"/>
    <row r="80" s="165" customFormat="1" ht="15.6"/>
  </sheetData>
  <sheetProtection algorithmName="SHA-512" hashValue="6eZxCagvospKqv1kOSV5FpcZZmRJnLe5nQwFh0okJYpEkQKOL+YAeFa7Q67Xdz3pZ1A34qzgvUYuWQBVJGeipg==" saltValue="Y4rYbfnBz6ge7oqx6ln+yA==" spinCount="100000" sheet="1" objects="1" scenarios="1"/>
  <mergeCells count="36">
    <mergeCell ref="A3:K3"/>
    <mergeCell ref="I25:J25"/>
    <mergeCell ref="I27:J27"/>
    <mergeCell ref="I29:J29"/>
    <mergeCell ref="I21:J21"/>
    <mergeCell ref="B21:F21"/>
    <mergeCell ref="B6:I6"/>
    <mergeCell ref="B8:D8"/>
    <mergeCell ref="B12:D12"/>
    <mergeCell ref="B14:D14"/>
    <mergeCell ref="F8:I8"/>
    <mergeCell ref="F12:I12"/>
    <mergeCell ref="F14:I14"/>
    <mergeCell ref="B10:D10"/>
    <mergeCell ref="B27:F27"/>
    <mergeCell ref="B16:D16"/>
    <mergeCell ref="I41:J41"/>
    <mergeCell ref="I33:J33"/>
    <mergeCell ref="B33:F33"/>
    <mergeCell ref="I39:J39"/>
    <mergeCell ref="C37:F37"/>
    <mergeCell ref="C39:F39"/>
    <mergeCell ref="C41:F41"/>
    <mergeCell ref="I37:J37"/>
    <mergeCell ref="A4:K4"/>
    <mergeCell ref="B5:D5"/>
    <mergeCell ref="F5:J5"/>
    <mergeCell ref="F10:I10"/>
    <mergeCell ref="B31:F31"/>
    <mergeCell ref="I23:J23"/>
    <mergeCell ref="B19:J19"/>
    <mergeCell ref="I31:J31"/>
    <mergeCell ref="B23:F23"/>
    <mergeCell ref="B25:F25"/>
    <mergeCell ref="F16:I16"/>
    <mergeCell ref="B29:F29"/>
  </mergeCells>
  <dataValidations count="1">
    <dataValidation type="date" allowBlank="1" showInputMessage="1" showErrorMessage="1" sqref="F12:I12 F14:I14" xr:uid="{F319186E-8004-4333-997B-A9788D80D68B}">
      <formula1>45617</formula1>
      <formula2>47299</formula2>
    </dataValidation>
  </dataValidations>
  <pageMargins left="0.23622047244094491" right="0.23622047244094491" top="0.35433070866141736" bottom="0.35433070866141736" header="0.31496062992125984" footer="0.31496062992125984"/>
  <pageSetup paperSize="9" scale="63" fitToHeight="2" orientation="landscape" r:id="rId1"/>
  <rowBreaks count="1" manualBreakCount="1">
    <brk id="4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A705F-F441-452F-A781-F8F99E2E41F2}">
  <sheetPr>
    <tabColor rgb="FF99CCFF"/>
  </sheetPr>
  <dimension ref="A1:GH173"/>
  <sheetViews>
    <sheetView showGridLines="0" zoomScale="80" zoomScaleNormal="80" workbookViewId="0">
      <selection activeCell="H69" sqref="H69"/>
    </sheetView>
  </sheetViews>
  <sheetFormatPr defaultColWidth="8.85546875" defaultRowHeight="14.45"/>
  <cols>
    <col min="1" max="1" width="2.5703125" style="32" customWidth="1"/>
    <col min="2" max="2" width="4" style="32" customWidth="1"/>
    <col min="3" max="3" width="18" style="38" customWidth="1"/>
    <col min="4" max="4" width="7.85546875" style="38" customWidth="1"/>
    <col min="5" max="5" width="22.85546875" style="38" customWidth="1"/>
    <col min="6" max="6" width="12.85546875" style="38" customWidth="1"/>
    <col min="7" max="7" width="12.5703125" style="38" customWidth="1"/>
    <col min="8" max="8" width="20.85546875" style="32" customWidth="1"/>
    <col min="9" max="9" width="14.85546875" style="32" customWidth="1"/>
    <col min="10" max="10" width="18.85546875" style="32" customWidth="1"/>
    <col min="11" max="11" width="15.5703125" style="32" customWidth="1"/>
    <col min="12" max="12" width="29.42578125" style="32" customWidth="1"/>
    <col min="13" max="13" width="2.5703125" style="7" customWidth="1"/>
    <col min="14" max="14" width="12.5703125" style="32" customWidth="1"/>
    <col min="15" max="15" width="11.5703125" style="32" customWidth="1"/>
    <col min="16" max="16" width="2.5703125" style="32" customWidth="1"/>
    <col min="17" max="17" width="3.5703125" style="32" customWidth="1"/>
    <col min="18" max="26" width="8.42578125" style="32" customWidth="1"/>
    <col min="27" max="27" width="14.42578125" style="32" customWidth="1"/>
    <col min="28" max="28" width="19.5703125" style="32" customWidth="1"/>
    <col min="29" max="29" width="2.5703125" style="32" customWidth="1"/>
    <col min="30" max="30" width="8.85546875" style="32"/>
    <col min="31" max="42" width="8.42578125" style="32" customWidth="1"/>
    <col min="43" max="43" width="14.42578125" style="32" customWidth="1"/>
    <col min="44" max="44" width="19.5703125" style="32" customWidth="1"/>
    <col min="45" max="45" width="2.5703125" style="32" customWidth="1"/>
    <col min="46" max="46" width="14.5703125" style="32" customWidth="1"/>
    <col min="47" max="47" width="14.42578125" style="32" customWidth="1"/>
    <col min="48" max="48" width="19.5703125" style="32" customWidth="1"/>
    <col min="49" max="49" width="14.42578125" style="32" customWidth="1"/>
    <col min="50" max="50" width="19.5703125" style="32" customWidth="1"/>
    <col min="51" max="52" width="12.42578125" style="32" customWidth="1"/>
    <col min="53" max="16384" width="8.85546875" style="32"/>
  </cols>
  <sheetData>
    <row r="1" spans="1:190" s="107" customFormat="1" ht="15" thickBot="1">
      <c r="A1" s="32"/>
      <c r="B1" s="281" t="s">
        <v>71</v>
      </c>
      <c r="C1" s="281"/>
      <c r="D1" s="32"/>
      <c r="E1" s="32"/>
      <c r="F1" s="32"/>
      <c r="G1" s="32"/>
      <c r="H1" s="32"/>
      <c r="I1" s="32"/>
      <c r="J1" s="32"/>
      <c r="K1" s="32"/>
      <c r="L1" s="32"/>
      <c r="M1" s="7"/>
      <c r="N1" s="32"/>
      <c r="O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row>
    <row r="2" spans="1:190" s="107" customFormat="1" ht="16.350000000000001" customHeight="1">
      <c r="A2" s="153"/>
      <c r="B2" s="240"/>
      <c r="C2" s="241"/>
      <c r="D2" s="241"/>
      <c r="E2" s="241"/>
      <c r="F2" s="241"/>
      <c r="G2" s="241"/>
      <c r="H2" s="241"/>
      <c r="I2" s="241"/>
      <c r="J2" s="241"/>
      <c r="K2" s="241"/>
      <c r="L2" s="241"/>
      <c r="M2" s="241"/>
      <c r="N2" s="241"/>
      <c r="O2" s="241"/>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row>
    <row r="3" spans="1:190" s="107" customFormat="1" ht="51" customHeight="1">
      <c r="A3" s="154"/>
      <c r="B3" s="33"/>
      <c r="C3" s="247" t="s">
        <v>72</v>
      </c>
      <c r="D3" s="247"/>
      <c r="E3" s="247"/>
      <c r="F3" s="147"/>
      <c r="G3" s="244" t="str">
        <f>IF(Introduction!F8="","",Introduction!F8)</f>
        <v/>
      </c>
      <c r="H3" s="244"/>
      <c r="I3" s="244"/>
      <c r="J3" s="244"/>
      <c r="K3" s="244"/>
      <c r="L3" s="244"/>
      <c r="M3" s="244"/>
      <c r="N3" s="244"/>
      <c r="O3" s="155"/>
      <c r="P3" s="108"/>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row>
    <row r="4" spans="1:190" s="107" customFormat="1" ht="16.350000000000001" customHeight="1">
      <c r="A4" s="156"/>
      <c r="B4" s="242"/>
      <c r="C4" s="243"/>
      <c r="D4" s="243"/>
      <c r="E4" s="243"/>
      <c r="F4" s="243"/>
      <c r="G4" s="243"/>
      <c r="H4" s="243"/>
      <c r="I4" s="243"/>
      <c r="J4" s="243"/>
      <c r="K4" s="243"/>
      <c r="L4" s="243"/>
      <c r="M4" s="243"/>
      <c r="N4" s="243"/>
      <c r="O4" s="243"/>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row>
    <row r="5" spans="1:190" s="107" customFormat="1" ht="51.6" customHeight="1">
      <c r="A5" s="156"/>
      <c r="B5" s="33"/>
      <c r="C5" s="247" t="s">
        <v>73</v>
      </c>
      <c r="D5" s="247"/>
      <c r="E5" s="247"/>
      <c r="F5" s="147"/>
      <c r="G5" s="245">
        <f>L16+L25+L39+L47+L56+L65</f>
        <v>0</v>
      </c>
      <c r="H5" s="246"/>
      <c r="I5" s="246"/>
      <c r="J5" s="246"/>
      <c r="K5" s="246"/>
      <c r="L5" s="246"/>
      <c r="M5" s="246"/>
      <c r="N5" s="246"/>
      <c r="O5" s="155"/>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row>
    <row r="6" spans="1:190" s="107" customFormat="1" ht="16.350000000000001" customHeight="1">
      <c r="A6" s="156"/>
      <c r="B6" s="242"/>
      <c r="C6" s="243"/>
      <c r="D6" s="243"/>
      <c r="E6" s="243"/>
      <c r="F6" s="243"/>
      <c r="G6" s="243"/>
      <c r="H6" s="243"/>
      <c r="I6" s="243"/>
      <c r="J6" s="243"/>
      <c r="K6" s="243"/>
      <c r="L6" s="243"/>
      <c r="M6" s="243"/>
      <c r="N6" s="243"/>
      <c r="O6" s="243"/>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row>
    <row r="7" spans="1:190" ht="14.45" customHeight="1" thickBot="1">
      <c r="C7" s="32"/>
      <c r="D7" s="32"/>
      <c r="E7" s="32"/>
      <c r="F7" s="32"/>
      <c r="G7" s="32"/>
      <c r="M7" s="32"/>
    </row>
    <row r="8" spans="1:190" ht="20.45" customHeight="1" thickBot="1">
      <c r="B8" s="282" t="s">
        <v>74</v>
      </c>
      <c r="C8" s="283"/>
      <c r="D8" s="283"/>
      <c r="E8" s="283"/>
      <c r="F8" s="283"/>
      <c r="G8" s="283"/>
      <c r="H8" s="283"/>
      <c r="I8" s="283"/>
      <c r="J8" s="283"/>
      <c r="K8" s="283"/>
      <c r="L8" s="283"/>
      <c r="M8" s="283"/>
      <c r="N8" s="283"/>
      <c r="O8" s="284"/>
    </row>
    <row r="9" spans="1:190" s="156" customFormat="1" ht="6" customHeight="1" thickBot="1">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row>
    <row r="10" spans="1:190" s="107" customFormat="1" ht="80.45" customHeight="1" thickBot="1">
      <c r="A10" s="32"/>
      <c r="B10" s="261" t="s">
        <v>60</v>
      </c>
      <c r="C10" s="262"/>
      <c r="D10" s="262"/>
      <c r="E10" s="93" t="s">
        <v>75</v>
      </c>
      <c r="F10" s="93" t="s">
        <v>76</v>
      </c>
      <c r="G10" s="93" t="s">
        <v>77</v>
      </c>
      <c r="H10" s="93" t="s">
        <v>78</v>
      </c>
      <c r="I10" s="93" t="s">
        <v>79</v>
      </c>
      <c r="J10" s="93" t="s">
        <v>80</v>
      </c>
      <c r="K10" s="93" t="s">
        <v>81</v>
      </c>
      <c r="L10" s="71" t="s">
        <v>82</v>
      </c>
      <c r="M10" s="7"/>
      <c r="N10" s="248" t="s">
        <v>83</v>
      </c>
      <c r="O10" s="249"/>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L10" s="32"/>
      <c r="DM10" s="32"/>
      <c r="DN10" s="32"/>
      <c r="DO10" s="32"/>
      <c r="DP10" s="32"/>
      <c r="DQ10" s="32"/>
      <c r="DR10" s="32"/>
      <c r="DS10" s="32"/>
      <c r="DT10" s="32"/>
      <c r="DU10" s="32"/>
      <c r="DV10" s="32"/>
      <c r="DW10" s="32"/>
      <c r="DX10" s="32"/>
      <c r="DY10" s="32"/>
      <c r="DZ10" s="32"/>
      <c r="EA10" s="32"/>
      <c r="EB10" s="32"/>
      <c r="EC10" s="32"/>
      <c r="ED10" s="32"/>
      <c r="EE10" s="32"/>
      <c r="EF10" s="32"/>
      <c r="EG10" s="32"/>
      <c r="EH10" s="32"/>
      <c r="EI10" s="32"/>
      <c r="EJ10" s="32"/>
      <c r="EK10" s="32"/>
      <c r="EL10" s="32"/>
      <c r="EM10" s="32"/>
      <c r="EN10" s="32"/>
      <c r="EO10" s="32"/>
      <c r="EP10" s="32"/>
      <c r="EQ10" s="32"/>
      <c r="ER10" s="32"/>
      <c r="ES10" s="32"/>
      <c r="ET10" s="32"/>
      <c r="EU10" s="32"/>
      <c r="EV10" s="32"/>
      <c r="EW10" s="32"/>
      <c r="EX10" s="32"/>
      <c r="EY10" s="32"/>
      <c r="EZ10" s="32"/>
      <c r="FA10" s="32"/>
      <c r="FB10" s="32"/>
      <c r="FC10" s="32"/>
      <c r="FD10" s="32"/>
      <c r="FE10" s="32"/>
      <c r="FF10" s="32"/>
      <c r="FG10" s="32"/>
      <c r="FH10" s="32"/>
      <c r="FI10" s="32"/>
      <c r="FJ10" s="32"/>
      <c r="FK10" s="32"/>
      <c r="FL10" s="32"/>
      <c r="FM10" s="32"/>
      <c r="FN10" s="32"/>
      <c r="FO10" s="32"/>
      <c r="FP10" s="32"/>
      <c r="FQ10" s="32"/>
      <c r="FR10" s="32"/>
      <c r="FS10" s="32"/>
      <c r="FT10" s="32"/>
      <c r="FU10" s="32"/>
      <c r="FV10" s="32"/>
      <c r="FW10" s="32"/>
      <c r="FX10" s="32"/>
      <c r="FY10" s="32"/>
      <c r="FZ10" s="32"/>
      <c r="GA10" s="32"/>
      <c r="GB10" s="32"/>
      <c r="GC10" s="32"/>
      <c r="GD10" s="32"/>
      <c r="GE10" s="32"/>
      <c r="GF10" s="32"/>
      <c r="GG10" s="32"/>
      <c r="GH10" s="32"/>
    </row>
    <row r="11" spans="1:190" s="107" customFormat="1" ht="21" hidden="1" customHeight="1">
      <c r="A11" s="32"/>
      <c r="B11" s="263"/>
      <c r="C11" s="264"/>
      <c r="D11" s="264"/>
      <c r="E11" s="34"/>
      <c r="F11" s="34"/>
      <c r="G11" s="34"/>
      <c r="H11" s="280" t="s">
        <v>84</v>
      </c>
      <c r="I11" s="238" t="s">
        <v>85</v>
      </c>
      <c r="J11" s="99"/>
      <c r="K11" s="42"/>
      <c r="L11" s="236" t="s">
        <v>86</v>
      </c>
      <c r="M11" s="7"/>
      <c r="N11" s="233">
        <v>204041</v>
      </c>
      <c r="O11" s="73"/>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32"/>
      <c r="CY11" s="32"/>
      <c r="CZ11" s="32"/>
      <c r="DA11" s="32"/>
      <c r="DB11" s="32"/>
      <c r="DC11" s="32"/>
      <c r="DD11" s="32"/>
      <c r="DE11" s="32"/>
      <c r="DF11" s="32"/>
      <c r="DG11" s="32"/>
      <c r="DH11" s="32"/>
      <c r="DI11" s="32"/>
      <c r="DJ11" s="32"/>
      <c r="DK11" s="32"/>
      <c r="DL11" s="32"/>
      <c r="DM11" s="32"/>
      <c r="DN11" s="32"/>
      <c r="DO11" s="32"/>
      <c r="DP11" s="32"/>
      <c r="DQ11" s="32"/>
      <c r="DR11" s="32"/>
      <c r="DS11" s="32"/>
      <c r="DT11" s="32"/>
      <c r="DU11" s="32"/>
      <c r="DV11" s="32"/>
      <c r="DW11" s="32"/>
      <c r="DX11" s="32"/>
      <c r="DY11" s="32"/>
      <c r="DZ11" s="32"/>
      <c r="EA11" s="32"/>
      <c r="EB11" s="32"/>
      <c r="EC11" s="32"/>
      <c r="ED11" s="32"/>
      <c r="EE11" s="32"/>
      <c r="EF11" s="32"/>
      <c r="EG11" s="32"/>
      <c r="EH11" s="32"/>
      <c r="EI11" s="32"/>
      <c r="EJ11" s="32"/>
      <c r="EK11" s="32"/>
      <c r="EL11" s="32"/>
      <c r="EM11" s="32"/>
      <c r="EN11" s="32"/>
      <c r="EO11" s="32"/>
      <c r="EP11" s="32"/>
      <c r="EQ11" s="32"/>
      <c r="ER11" s="32"/>
      <c r="ES11" s="32"/>
      <c r="ET11" s="32"/>
      <c r="EU11" s="32"/>
      <c r="EV11" s="32"/>
      <c r="EW11" s="32"/>
      <c r="EX11" s="32"/>
      <c r="EY11" s="32"/>
      <c r="EZ11" s="32"/>
      <c r="FA11" s="32"/>
      <c r="FB11" s="32"/>
      <c r="FC11" s="32"/>
      <c r="FD11" s="32"/>
      <c r="FE11" s="32"/>
      <c r="FF11" s="32"/>
      <c r="FG11" s="32"/>
      <c r="FH11" s="32"/>
      <c r="FI11" s="32"/>
      <c r="FJ11" s="32"/>
      <c r="FK11" s="32"/>
      <c r="FL11" s="32"/>
      <c r="FM11" s="32"/>
      <c r="FN11" s="32"/>
      <c r="FO11" s="32"/>
      <c r="FP11" s="32"/>
      <c r="FQ11" s="32"/>
      <c r="FR11" s="32"/>
      <c r="FS11" s="32"/>
      <c r="FT11" s="32"/>
      <c r="FU11" s="32"/>
      <c r="FV11" s="32"/>
      <c r="FW11" s="32"/>
      <c r="FX11" s="32"/>
      <c r="FY11" s="32"/>
      <c r="FZ11" s="32"/>
      <c r="GA11" s="32"/>
      <c r="GB11" s="32"/>
      <c r="GC11" s="32"/>
      <c r="GD11" s="32"/>
      <c r="GE11" s="32"/>
      <c r="GF11" s="32"/>
      <c r="GG11" s="32"/>
      <c r="GH11" s="32"/>
    </row>
    <row r="12" spans="1:190" s="107" customFormat="1" ht="18" hidden="1" customHeight="1" thickBot="1">
      <c r="A12" s="32"/>
      <c r="B12" s="263"/>
      <c r="C12" s="264"/>
      <c r="D12" s="264"/>
      <c r="E12" s="34"/>
      <c r="F12" s="34"/>
      <c r="G12" s="34"/>
      <c r="H12" s="280"/>
      <c r="I12" s="238"/>
      <c r="J12" s="99"/>
      <c r="K12" s="42"/>
      <c r="L12" s="236"/>
      <c r="M12" s="7"/>
      <c r="N12" s="234"/>
      <c r="O12" s="74"/>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L12" s="32"/>
      <c r="DM12" s="32"/>
      <c r="DN12" s="32"/>
      <c r="DO12" s="32"/>
      <c r="DP12" s="32"/>
      <c r="DQ12" s="32"/>
      <c r="DR12" s="32"/>
      <c r="DS12" s="32"/>
      <c r="DT12" s="32"/>
      <c r="DU12" s="32"/>
      <c r="DV12" s="32"/>
      <c r="DW12" s="32"/>
      <c r="DX12" s="32"/>
      <c r="DY12" s="32"/>
      <c r="DZ12" s="32"/>
      <c r="EA12" s="32"/>
      <c r="EB12" s="32"/>
      <c r="EC12" s="32"/>
      <c r="ED12" s="32"/>
      <c r="EE12" s="32"/>
      <c r="EF12" s="32"/>
      <c r="EG12" s="32"/>
      <c r="EH12" s="32"/>
      <c r="EI12" s="32"/>
      <c r="EJ12" s="32"/>
      <c r="EK12" s="32"/>
      <c r="EL12" s="32"/>
      <c r="EM12" s="32"/>
      <c r="EN12" s="32"/>
      <c r="EO12" s="32"/>
      <c r="EP12" s="32"/>
      <c r="EQ12" s="32"/>
      <c r="ER12" s="32"/>
      <c r="ES12" s="32"/>
      <c r="ET12" s="32"/>
      <c r="EU12" s="32"/>
      <c r="EV12" s="32"/>
      <c r="EW12" s="32"/>
      <c r="EX12" s="32"/>
      <c r="EY12" s="32"/>
      <c r="EZ12" s="32"/>
      <c r="FA12" s="32"/>
      <c r="FB12" s="32"/>
      <c r="FC12" s="32"/>
      <c r="FD12" s="32"/>
      <c r="FE12" s="32"/>
      <c r="FF12" s="32"/>
      <c r="FG12" s="32"/>
      <c r="FH12" s="32"/>
      <c r="FI12" s="32"/>
      <c r="FJ12" s="32"/>
      <c r="FK12" s="32"/>
      <c r="FL12" s="32"/>
      <c r="FM12" s="32"/>
      <c r="FN12" s="32"/>
      <c r="FO12" s="32"/>
      <c r="FP12" s="32"/>
      <c r="FQ12" s="32"/>
      <c r="FR12" s="32"/>
      <c r="FS12" s="32"/>
      <c r="FT12" s="32"/>
      <c r="FU12" s="32"/>
      <c r="FV12" s="32"/>
      <c r="FW12" s="32"/>
      <c r="FX12" s="32"/>
      <c r="FY12" s="32"/>
      <c r="FZ12" s="32"/>
      <c r="GA12" s="32"/>
      <c r="GB12" s="32"/>
      <c r="GC12" s="32"/>
      <c r="GD12" s="32"/>
      <c r="GE12" s="32"/>
      <c r="GF12" s="32"/>
      <c r="GG12" s="32"/>
      <c r="GH12" s="32"/>
    </row>
    <row r="13" spans="1:190" s="107" customFormat="1" ht="18" customHeight="1">
      <c r="A13" s="32"/>
      <c r="B13" s="263"/>
      <c r="C13" s="264"/>
      <c r="D13" s="264"/>
      <c r="E13" s="238" t="s">
        <v>87</v>
      </c>
      <c r="F13" s="238" t="s">
        <v>87</v>
      </c>
      <c r="G13" s="238" t="s">
        <v>88</v>
      </c>
      <c r="H13" s="280"/>
      <c r="I13" s="238"/>
      <c r="J13" s="238" t="s">
        <v>85</v>
      </c>
      <c r="K13" s="238" t="s">
        <v>86</v>
      </c>
      <c r="L13" s="236"/>
      <c r="M13" s="7"/>
      <c r="N13" s="234"/>
      <c r="O13" s="285">
        <v>244021</v>
      </c>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2"/>
      <c r="DL13" s="32"/>
      <c r="DM13" s="32"/>
      <c r="DN13" s="32"/>
      <c r="DO13" s="32"/>
      <c r="DP13" s="32"/>
      <c r="DQ13" s="32"/>
      <c r="DR13" s="32"/>
      <c r="DS13" s="32"/>
      <c r="DT13" s="32"/>
      <c r="DU13" s="32"/>
      <c r="DV13" s="32"/>
      <c r="DW13" s="32"/>
      <c r="DX13" s="32"/>
      <c r="DY13" s="32"/>
      <c r="DZ13" s="32"/>
      <c r="EA13" s="32"/>
      <c r="EB13" s="32"/>
      <c r="EC13" s="32"/>
      <c r="ED13" s="32"/>
      <c r="EE13" s="32"/>
      <c r="EF13" s="32"/>
      <c r="EG13" s="32"/>
      <c r="EH13" s="32"/>
      <c r="EI13" s="32"/>
      <c r="EJ13" s="32"/>
      <c r="EK13" s="32"/>
      <c r="EL13" s="32"/>
      <c r="EM13" s="32"/>
      <c r="EN13" s="32"/>
      <c r="EO13" s="32"/>
      <c r="EP13" s="32"/>
      <c r="EQ13" s="32"/>
      <c r="ER13" s="32"/>
      <c r="ES13" s="32"/>
      <c r="ET13" s="32"/>
      <c r="EU13" s="32"/>
      <c r="EV13" s="32"/>
      <c r="EW13" s="32"/>
      <c r="EX13" s="32"/>
      <c r="EY13" s="32"/>
      <c r="EZ13" s="32"/>
      <c r="FA13" s="32"/>
      <c r="FB13" s="32"/>
      <c r="FC13" s="32"/>
      <c r="FD13" s="32"/>
      <c r="FE13" s="32"/>
      <c r="FF13" s="32"/>
      <c r="FG13" s="32"/>
      <c r="FH13" s="32"/>
      <c r="FI13" s="32"/>
      <c r="FJ13" s="32"/>
      <c r="FK13" s="32"/>
      <c r="FL13" s="32"/>
      <c r="FM13" s="32"/>
      <c r="FN13" s="32"/>
      <c r="FO13" s="32"/>
      <c r="FP13" s="32"/>
      <c r="FQ13" s="32"/>
      <c r="FR13" s="32"/>
      <c r="FS13" s="32"/>
      <c r="FT13" s="32"/>
      <c r="FU13" s="32"/>
      <c r="FV13" s="32"/>
      <c r="FW13" s="32"/>
      <c r="FX13" s="32"/>
      <c r="FY13" s="32"/>
      <c r="FZ13" s="32"/>
      <c r="GA13" s="32"/>
      <c r="GB13" s="32"/>
      <c r="GC13" s="32"/>
      <c r="GD13" s="32"/>
      <c r="GE13" s="32"/>
      <c r="GF13" s="32"/>
      <c r="GG13" s="32"/>
      <c r="GH13" s="32"/>
    </row>
    <row r="14" spans="1:190" s="107" customFormat="1" ht="16.350000000000001" customHeight="1">
      <c r="A14" s="32"/>
      <c r="B14" s="263"/>
      <c r="C14" s="264"/>
      <c r="D14" s="264"/>
      <c r="E14" s="238"/>
      <c r="F14" s="238"/>
      <c r="G14" s="238"/>
      <c r="H14" s="280"/>
      <c r="I14" s="238"/>
      <c r="J14" s="238"/>
      <c r="K14" s="238"/>
      <c r="L14" s="236"/>
      <c r="M14" s="7"/>
      <c r="N14" s="234"/>
      <c r="O14" s="255"/>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c r="FF14" s="32"/>
      <c r="FG14" s="32"/>
      <c r="FH14" s="32"/>
      <c r="FI14" s="32"/>
      <c r="FJ14" s="32"/>
      <c r="FK14" s="32"/>
      <c r="FL14" s="32"/>
      <c r="FM14" s="32"/>
      <c r="FN14" s="32"/>
      <c r="FO14" s="32"/>
      <c r="FP14" s="32"/>
      <c r="FQ14" s="32"/>
      <c r="FR14" s="32"/>
      <c r="FS14" s="32"/>
      <c r="FT14" s="32"/>
      <c r="FU14" s="32"/>
      <c r="FV14" s="32"/>
      <c r="FW14" s="32"/>
      <c r="FX14" s="32"/>
      <c r="FY14" s="32"/>
      <c r="FZ14" s="32"/>
      <c r="GA14" s="32"/>
      <c r="GB14" s="32"/>
      <c r="GC14" s="32"/>
      <c r="GD14" s="32"/>
      <c r="GE14" s="32"/>
      <c r="GF14" s="32"/>
      <c r="GG14" s="32"/>
      <c r="GH14" s="32"/>
    </row>
    <row r="15" spans="1:190" s="107" customFormat="1" ht="22.5" customHeight="1">
      <c r="A15" s="32"/>
      <c r="B15" s="265"/>
      <c r="C15" s="266"/>
      <c r="D15" s="266"/>
      <c r="E15" s="238"/>
      <c r="F15" s="238"/>
      <c r="G15" s="238"/>
      <c r="H15" s="280"/>
      <c r="I15" s="239"/>
      <c r="J15" s="239"/>
      <c r="K15" s="238"/>
      <c r="L15" s="237"/>
      <c r="M15" s="7"/>
      <c r="N15" s="235"/>
      <c r="O15" s="258"/>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c r="CQ15" s="32"/>
      <c r="CR15" s="32"/>
      <c r="CS15" s="32"/>
      <c r="CT15" s="32"/>
      <c r="CU15" s="32"/>
      <c r="CV15" s="32"/>
      <c r="CW15" s="32"/>
      <c r="CX15" s="32"/>
      <c r="CY15" s="32"/>
      <c r="CZ15" s="32"/>
      <c r="DA15" s="32"/>
      <c r="DB15" s="32"/>
      <c r="DC15" s="32"/>
      <c r="DD15" s="32"/>
      <c r="DE15" s="32"/>
      <c r="DF15" s="32"/>
      <c r="DG15" s="32"/>
      <c r="DH15" s="32"/>
      <c r="DI15" s="32"/>
      <c r="DJ15" s="32"/>
      <c r="DK15" s="32"/>
      <c r="DL15" s="32"/>
      <c r="DM15" s="32"/>
      <c r="DN15" s="32"/>
      <c r="DO15" s="32"/>
      <c r="DP15" s="32"/>
      <c r="DQ15" s="32"/>
      <c r="DR15" s="32"/>
      <c r="DS15" s="32"/>
      <c r="DT15" s="32"/>
      <c r="DU15" s="32"/>
      <c r="DV15" s="32"/>
      <c r="DW15" s="32"/>
      <c r="DX15" s="32"/>
      <c r="DY15" s="32"/>
      <c r="DZ15" s="32"/>
      <c r="EA15" s="32"/>
      <c r="EB15" s="32"/>
      <c r="EC15" s="32"/>
      <c r="ED15" s="32"/>
      <c r="EE15" s="32"/>
      <c r="EF15" s="32"/>
      <c r="EG15" s="32"/>
      <c r="EH15" s="32"/>
      <c r="EI15" s="32"/>
      <c r="EJ15" s="32"/>
      <c r="EK15" s="32"/>
      <c r="EL15" s="32"/>
      <c r="EM15" s="32"/>
      <c r="EN15" s="32"/>
      <c r="EO15" s="32"/>
      <c r="EP15" s="32"/>
      <c r="EQ15" s="32"/>
      <c r="ER15" s="32"/>
      <c r="ES15" s="32"/>
      <c r="ET15" s="32"/>
      <c r="EU15" s="32"/>
      <c r="EV15" s="32"/>
      <c r="EW15" s="32"/>
      <c r="EX15" s="32"/>
      <c r="EY15" s="32"/>
      <c r="EZ15" s="32"/>
      <c r="FA15" s="32"/>
      <c r="FB15" s="32"/>
      <c r="FC15" s="32"/>
      <c r="FD15" s="32"/>
      <c r="FE15" s="32"/>
      <c r="FF15" s="32"/>
      <c r="FG15" s="32"/>
      <c r="FH15" s="32"/>
      <c r="FI15" s="32"/>
      <c r="FJ15" s="32"/>
      <c r="FK15" s="32"/>
      <c r="FL15" s="32"/>
      <c r="FM15" s="32"/>
      <c r="FN15" s="32"/>
      <c r="FO15" s="32"/>
      <c r="FP15" s="32"/>
      <c r="FQ15" s="32"/>
      <c r="FR15" s="32"/>
      <c r="FS15" s="32"/>
      <c r="FT15" s="32"/>
      <c r="FU15" s="32"/>
      <c r="FV15" s="32"/>
      <c r="FW15" s="32"/>
      <c r="FX15" s="32"/>
      <c r="FY15" s="32"/>
      <c r="FZ15" s="32"/>
      <c r="GA15" s="32"/>
      <c r="GB15" s="32"/>
      <c r="GC15" s="32"/>
      <c r="GD15" s="32"/>
      <c r="GE15" s="32"/>
      <c r="GF15" s="32"/>
      <c r="GG15" s="32"/>
      <c r="GH15" s="32"/>
    </row>
    <row r="16" spans="1:190" s="107" customFormat="1" ht="30.6" customHeight="1">
      <c r="A16" s="32"/>
      <c r="B16" s="35"/>
      <c r="C16" s="267"/>
      <c r="D16" s="267"/>
      <c r="E16" s="148"/>
      <c r="F16" s="149"/>
      <c r="G16" s="150"/>
      <c r="H16" s="151"/>
      <c r="I16" s="69" t="str">
        <f>IF(E16="","",IF(E16='Podpůrná data'!$L$4,'Podpůrná data'!$F$4,IF(E16='Podpůrná data'!L5,'Podpůrná data'!F5,'Podpůrná data'!F4)))</f>
        <v/>
      </c>
      <c r="J16" s="69" t="str">
        <f>IF(I16="","",IF(E16='Podpůrná data'!$L$4,'Podpůrná data'!$G$4,IF(E16='Podpůrná data'!$L$5,'Podpůrná data'!$G$5,IF(E16='Podpůrná data'!L6,'Podpůrná data'!G4,""))))</f>
        <v/>
      </c>
      <c r="K16" s="69">
        <f>IFERROR(INT(ROUND(G16,2)*(VLOOKUP(INT(H16),'Podpůrná data'!$A$196:$C$240,2,FALSE))*(H16/(INT(H16)))),0)</f>
        <v>0</v>
      </c>
      <c r="L16" s="176">
        <f>IF(I16="",0,I16*K16)</f>
        <v>0</v>
      </c>
      <c r="M16" s="16">
        <f>IF(L16&gt;0,IF(ISTEXT(C16)=TRUE,0,1),0)</f>
        <v>0</v>
      </c>
      <c r="N16" s="77">
        <f>IF(L16&gt;0,1,0)</f>
        <v>0</v>
      </c>
      <c r="O16" s="78">
        <f>IF(L16&gt;0,1,0)</f>
        <v>0</v>
      </c>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c r="DD16" s="32"/>
      <c r="DE16" s="32"/>
      <c r="DF16" s="32"/>
      <c r="DG16" s="32"/>
      <c r="DH16" s="32"/>
      <c r="DI16" s="32"/>
      <c r="DJ16" s="32"/>
      <c r="DK16" s="32"/>
      <c r="DL16" s="32"/>
      <c r="DM16" s="32"/>
      <c r="DN16" s="32"/>
      <c r="DO16" s="32"/>
      <c r="DP16" s="32"/>
      <c r="DQ16" s="32"/>
      <c r="DR16" s="32"/>
      <c r="DS16" s="32"/>
      <c r="DT16" s="32"/>
      <c r="DU16" s="32"/>
      <c r="DV16" s="32"/>
      <c r="DW16" s="32"/>
      <c r="DX16" s="32"/>
      <c r="DY16" s="32"/>
      <c r="DZ16" s="32"/>
      <c r="EA16" s="32"/>
      <c r="EB16" s="32"/>
      <c r="EC16" s="32"/>
      <c r="ED16" s="32"/>
      <c r="EE16" s="32"/>
      <c r="EF16" s="32"/>
      <c r="EG16" s="32"/>
      <c r="EH16" s="32"/>
      <c r="EI16" s="32"/>
      <c r="EJ16" s="32"/>
      <c r="EK16" s="32"/>
      <c r="EL16" s="32"/>
      <c r="EM16" s="32"/>
      <c r="EN16" s="32"/>
      <c r="EO16" s="32"/>
      <c r="EP16" s="32"/>
      <c r="EQ16" s="32"/>
      <c r="ER16" s="32"/>
      <c r="ES16" s="32"/>
      <c r="ET16" s="32"/>
      <c r="EU16" s="32"/>
      <c r="EV16" s="32"/>
      <c r="EW16" s="32"/>
      <c r="EX16" s="32"/>
      <c r="EY16" s="32"/>
      <c r="EZ16" s="32"/>
      <c r="FA16" s="32"/>
      <c r="FB16" s="32"/>
      <c r="FC16" s="32"/>
      <c r="FD16" s="32"/>
      <c r="FE16" s="32"/>
      <c r="FF16" s="32"/>
      <c r="FG16" s="32"/>
      <c r="FH16" s="32"/>
      <c r="FI16" s="32"/>
      <c r="FJ16" s="32"/>
      <c r="FK16" s="32"/>
      <c r="FL16" s="32"/>
      <c r="FM16" s="32"/>
      <c r="FN16" s="32"/>
      <c r="FO16" s="32"/>
      <c r="FP16" s="32"/>
      <c r="FQ16" s="32"/>
      <c r="FR16" s="32"/>
      <c r="FS16" s="32"/>
      <c r="FT16" s="32"/>
      <c r="FU16" s="32"/>
      <c r="FV16" s="32"/>
      <c r="FW16" s="32"/>
      <c r="FX16" s="32"/>
      <c r="FY16" s="32"/>
      <c r="FZ16" s="32"/>
      <c r="GA16" s="32"/>
      <c r="GB16" s="32"/>
      <c r="GC16" s="32"/>
      <c r="GD16" s="32"/>
      <c r="GE16" s="32"/>
      <c r="GF16" s="32"/>
      <c r="GG16" s="32"/>
      <c r="GH16" s="32"/>
    </row>
    <row r="17" spans="1:190" s="107" customFormat="1" ht="14.45" customHeight="1" thickBot="1">
      <c r="A17" s="32"/>
      <c r="B17" s="37"/>
      <c r="C17" s="17"/>
      <c r="D17" s="17"/>
      <c r="E17" s="17"/>
      <c r="F17" s="17"/>
      <c r="G17" s="17"/>
      <c r="H17" s="17"/>
      <c r="I17" s="17"/>
      <c r="J17" s="17"/>
      <c r="K17" s="17"/>
      <c r="L17" s="18"/>
      <c r="M17" s="7"/>
      <c r="N17" s="75"/>
      <c r="O17" s="76"/>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32"/>
      <c r="DG17" s="32"/>
      <c r="DH17" s="32"/>
      <c r="DI17" s="32"/>
      <c r="DJ17" s="32"/>
      <c r="DK17" s="32"/>
      <c r="DL17" s="32"/>
      <c r="DM17" s="32"/>
      <c r="DN17" s="32"/>
      <c r="DO17" s="32"/>
      <c r="DP17" s="32"/>
      <c r="DQ17" s="32"/>
      <c r="DR17" s="32"/>
      <c r="DS17" s="32"/>
      <c r="DT17" s="32"/>
      <c r="DU17" s="32"/>
      <c r="DV17" s="32"/>
      <c r="DW17" s="32"/>
      <c r="DX17" s="32"/>
      <c r="DY17" s="32"/>
      <c r="DZ17" s="32"/>
      <c r="EA17" s="32"/>
      <c r="EB17" s="32"/>
      <c r="EC17" s="32"/>
      <c r="ED17" s="32"/>
      <c r="EE17" s="32"/>
      <c r="EF17" s="32"/>
      <c r="EG17" s="32"/>
      <c r="EH17" s="32"/>
      <c r="EI17" s="32"/>
      <c r="EJ17" s="32"/>
      <c r="EK17" s="32"/>
      <c r="EL17" s="32"/>
      <c r="EM17" s="32"/>
      <c r="EN17" s="32"/>
      <c r="EO17" s="32"/>
      <c r="EP17" s="32"/>
      <c r="EQ17" s="32"/>
      <c r="ER17" s="32"/>
      <c r="ES17" s="32"/>
      <c r="ET17" s="32"/>
      <c r="EU17" s="32"/>
      <c r="EV17" s="32"/>
      <c r="EW17" s="32"/>
      <c r="EX17" s="32"/>
      <c r="EY17" s="32"/>
      <c r="EZ17" s="32"/>
      <c r="FA17" s="32"/>
      <c r="FB17" s="32"/>
      <c r="FC17" s="32"/>
      <c r="FD17" s="32"/>
      <c r="FE17" s="32"/>
      <c r="FF17" s="32"/>
      <c r="FG17" s="32"/>
      <c r="FH17" s="32"/>
      <c r="FI17" s="32"/>
      <c r="FJ17" s="32"/>
      <c r="FK17" s="32"/>
      <c r="FL17" s="32"/>
      <c r="FM17" s="32"/>
      <c r="FN17" s="32"/>
      <c r="FO17" s="32"/>
      <c r="FP17" s="32"/>
      <c r="FQ17" s="32"/>
      <c r="FR17" s="32"/>
      <c r="FS17" s="32"/>
      <c r="FT17" s="32"/>
      <c r="FU17" s="32"/>
      <c r="FV17" s="32"/>
      <c r="FW17" s="32"/>
      <c r="FX17" s="32"/>
      <c r="FY17" s="32"/>
      <c r="FZ17" s="32"/>
      <c r="GA17" s="32"/>
      <c r="GB17" s="32"/>
      <c r="GC17" s="32"/>
      <c r="GD17" s="32"/>
      <c r="GE17" s="32"/>
      <c r="GF17" s="32"/>
      <c r="GG17" s="32"/>
      <c r="GH17" s="32"/>
    </row>
    <row r="18" spans="1:190" ht="15" customHeight="1" thickBot="1"/>
    <row r="19" spans="1:190" s="107" customFormat="1" ht="51.6" customHeight="1">
      <c r="A19" s="32"/>
      <c r="B19" s="261" t="s">
        <v>61</v>
      </c>
      <c r="C19" s="262"/>
      <c r="D19" s="262"/>
      <c r="E19" s="259" t="s">
        <v>89</v>
      </c>
      <c r="F19" s="259"/>
      <c r="G19" s="259"/>
      <c r="H19" s="259"/>
      <c r="I19" s="93" t="s">
        <v>90</v>
      </c>
      <c r="J19" s="259" t="s">
        <v>91</v>
      </c>
      <c r="K19" s="259"/>
      <c r="L19" s="71" t="s">
        <v>82</v>
      </c>
      <c r="M19" s="102"/>
      <c r="N19" s="102"/>
      <c r="O19" s="102"/>
      <c r="P19" s="10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c r="FO19" s="32"/>
      <c r="FP19" s="32"/>
      <c r="FQ19" s="32"/>
      <c r="FR19" s="32"/>
      <c r="FS19" s="32"/>
      <c r="FT19" s="32"/>
      <c r="FU19" s="32"/>
      <c r="FV19" s="32"/>
      <c r="FW19" s="32"/>
      <c r="FX19" s="32"/>
      <c r="FY19" s="32"/>
      <c r="FZ19" s="32"/>
      <c r="GA19" s="32"/>
      <c r="GB19" s="32"/>
      <c r="GC19" s="32"/>
      <c r="GD19" s="32"/>
      <c r="GE19" s="32"/>
      <c r="GF19" s="32"/>
      <c r="GG19" s="32"/>
      <c r="GH19" s="32"/>
    </row>
    <row r="20" spans="1:190" s="107" customFormat="1" ht="21" hidden="1" customHeight="1" thickBot="1">
      <c r="A20" s="32"/>
      <c r="B20" s="263"/>
      <c r="C20" s="264"/>
      <c r="D20" s="264"/>
      <c r="E20" s="99"/>
      <c r="F20" s="99"/>
      <c r="G20" s="99"/>
      <c r="H20" s="99"/>
      <c r="I20" s="99" t="s">
        <v>92</v>
      </c>
      <c r="J20" s="99"/>
      <c r="K20" s="99"/>
      <c r="L20" s="236" t="s">
        <v>86</v>
      </c>
      <c r="M20" s="102"/>
      <c r="N20" s="102"/>
      <c r="O20" s="102"/>
      <c r="P20" s="10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32"/>
      <c r="CY20" s="32"/>
      <c r="CZ20" s="32"/>
      <c r="DA20" s="32"/>
      <c r="DB20" s="32"/>
      <c r="DC20" s="32"/>
      <c r="DD20" s="32"/>
      <c r="DE20" s="32"/>
      <c r="DF20" s="32"/>
      <c r="DG20" s="32"/>
      <c r="DH20" s="32"/>
      <c r="DI20" s="32"/>
      <c r="DJ20" s="32"/>
      <c r="DK20" s="32"/>
      <c r="DL20" s="32"/>
      <c r="DM20" s="32"/>
      <c r="DN20" s="32"/>
      <c r="DO20" s="32"/>
      <c r="DP20" s="32"/>
      <c r="DQ20" s="32"/>
      <c r="DR20" s="32"/>
      <c r="DS20" s="32"/>
      <c r="DT20" s="32"/>
      <c r="DU20" s="32"/>
      <c r="DV20" s="32"/>
      <c r="DW20" s="32"/>
      <c r="DX20" s="32"/>
      <c r="DY20" s="32"/>
      <c r="DZ20" s="32"/>
      <c r="EA20" s="32"/>
      <c r="EB20" s="32"/>
      <c r="EC20" s="32"/>
      <c r="ED20" s="32"/>
      <c r="EE20" s="32"/>
      <c r="EF20" s="32"/>
      <c r="EG20" s="32"/>
      <c r="EH20" s="32"/>
      <c r="EI20" s="32"/>
      <c r="EJ20" s="32"/>
      <c r="EK20" s="32"/>
      <c r="EL20" s="32"/>
      <c r="EM20" s="32"/>
      <c r="EN20" s="32"/>
      <c r="EO20" s="32"/>
      <c r="EP20" s="32"/>
      <c r="EQ20" s="32"/>
      <c r="ER20" s="32"/>
      <c r="ES20" s="32"/>
      <c r="ET20" s="32"/>
      <c r="EU20" s="32"/>
      <c r="EV20" s="32"/>
      <c r="EW20" s="32"/>
      <c r="EX20" s="32"/>
      <c r="EY20" s="32"/>
      <c r="EZ20" s="32"/>
      <c r="FA20" s="32"/>
      <c r="FB20" s="32"/>
      <c r="FC20" s="32"/>
      <c r="FD20" s="32"/>
      <c r="FE20" s="32"/>
      <c r="FF20" s="32"/>
      <c r="FG20" s="32"/>
      <c r="FH20" s="32"/>
      <c r="FI20" s="32"/>
      <c r="FJ20" s="32"/>
      <c r="FK20" s="32"/>
      <c r="FL20" s="32"/>
      <c r="FM20" s="32"/>
      <c r="FN20" s="32"/>
      <c r="FO20" s="32"/>
      <c r="FP20" s="32"/>
      <c r="FQ20" s="32"/>
      <c r="FR20" s="32"/>
      <c r="FS20" s="32"/>
      <c r="FT20" s="32"/>
      <c r="FU20" s="32"/>
      <c r="FV20" s="32"/>
      <c r="FW20" s="32"/>
      <c r="FX20" s="32"/>
      <c r="FY20" s="32"/>
      <c r="FZ20" s="32"/>
      <c r="GA20" s="32"/>
      <c r="GB20" s="32"/>
      <c r="GC20" s="32"/>
      <c r="GD20" s="32"/>
      <c r="GE20" s="32"/>
      <c r="GF20" s="32"/>
      <c r="GG20" s="32"/>
      <c r="GH20" s="32"/>
    </row>
    <row r="21" spans="1:190" s="107" customFormat="1" ht="18" hidden="1" customHeight="1" thickTop="1">
      <c r="A21" s="32"/>
      <c r="B21" s="263"/>
      <c r="C21" s="264"/>
      <c r="D21" s="264"/>
      <c r="E21" s="99"/>
      <c r="F21" s="99"/>
      <c r="G21" s="99"/>
      <c r="H21" s="99"/>
      <c r="I21" s="99"/>
      <c r="J21" s="99"/>
      <c r="K21" s="99"/>
      <c r="L21" s="236"/>
      <c r="M21" s="102"/>
      <c r="N21" s="102"/>
      <c r="O21" s="102"/>
      <c r="P21" s="10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32"/>
      <c r="CY21" s="32"/>
      <c r="CZ21" s="32"/>
      <c r="DA21" s="32"/>
      <c r="DB21" s="32"/>
      <c r="DC21" s="32"/>
      <c r="DD21" s="32"/>
      <c r="DE21" s="32"/>
      <c r="DF21" s="32"/>
      <c r="DG21" s="32"/>
      <c r="DH21" s="32"/>
      <c r="DI21" s="32"/>
      <c r="DJ21" s="32"/>
      <c r="DK21" s="32"/>
      <c r="DL21" s="32"/>
      <c r="DM21" s="32"/>
      <c r="DN21" s="32"/>
      <c r="DO21" s="32"/>
      <c r="DP21" s="32"/>
      <c r="DQ21" s="32"/>
      <c r="DR21" s="32"/>
      <c r="DS21" s="32"/>
      <c r="DT21" s="32"/>
      <c r="DU21" s="32"/>
      <c r="DV21" s="32"/>
      <c r="DW21" s="32"/>
      <c r="DX21" s="32"/>
      <c r="DY21" s="32"/>
      <c r="DZ21" s="32"/>
      <c r="EA21" s="32"/>
      <c r="EB21" s="32"/>
      <c r="EC21" s="32"/>
      <c r="ED21" s="32"/>
      <c r="EE21" s="32"/>
      <c r="EF21" s="32"/>
      <c r="EG21" s="32"/>
      <c r="EH21" s="32"/>
      <c r="EI21" s="32"/>
      <c r="EJ21" s="32"/>
      <c r="EK21" s="32"/>
      <c r="EL21" s="32"/>
      <c r="EM21" s="32"/>
      <c r="EN21" s="32"/>
      <c r="EO21" s="32"/>
      <c r="EP21" s="32"/>
      <c r="EQ21" s="32"/>
      <c r="ER21" s="32"/>
      <c r="ES21" s="32"/>
      <c r="ET21" s="32"/>
      <c r="EU21" s="32"/>
      <c r="EV21" s="32"/>
      <c r="EW21" s="32"/>
      <c r="EX21" s="32"/>
      <c r="EY21" s="32"/>
      <c r="EZ21" s="32"/>
      <c r="FA21" s="32"/>
      <c r="FB21" s="32"/>
      <c r="FC21" s="32"/>
      <c r="FD21" s="32"/>
      <c r="FE21" s="32"/>
      <c r="FF21" s="32"/>
      <c r="FG21" s="32"/>
      <c r="FH21" s="32"/>
      <c r="FI21" s="32"/>
      <c r="FJ21" s="32"/>
      <c r="FK21" s="32"/>
      <c r="FL21" s="32"/>
      <c r="FM21" s="32"/>
      <c r="FN21" s="32"/>
      <c r="FO21" s="32"/>
      <c r="FP21" s="32"/>
      <c r="FQ21" s="32"/>
      <c r="FR21" s="32"/>
      <c r="FS21" s="32"/>
      <c r="FT21" s="32"/>
      <c r="FU21" s="32"/>
      <c r="FV21" s="32"/>
      <c r="FW21" s="32"/>
      <c r="FX21" s="32"/>
      <c r="FY21" s="32"/>
      <c r="FZ21" s="32"/>
      <c r="GA21" s="32"/>
      <c r="GB21" s="32"/>
      <c r="GC21" s="32"/>
      <c r="GD21" s="32"/>
      <c r="GE21" s="32"/>
      <c r="GF21" s="32"/>
      <c r="GG21" s="32"/>
      <c r="GH21" s="32"/>
    </row>
    <row r="22" spans="1:190" s="107" customFormat="1" ht="18" customHeight="1">
      <c r="A22" s="32"/>
      <c r="B22" s="263"/>
      <c r="C22" s="264"/>
      <c r="D22" s="264"/>
      <c r="E22" s="238" t="s">
        <v>93</v>
      </c>
      <c r="F22" s="238"/>
      <c r="G22" s="238"/>
      <c r="H22" s="238"/>
      <c r="I22" s="238" t="s">
        <v>85</v>
      </c>
      <c r="J22" s="238" t="s">
        <v>85</v>
      </c>
      <c r="K22" s="238"/>
      <c r="L22" s="236"/>
      <c r="M22" s="102"/>
      <c r="N22" s="102"/>
      <c r="O22" s="102"/>
      <c r="P22" s="10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32"/>
      <c r="CS22" s="32"/>
      <c r="CT22" s="32"/>
      <c r="CU22" s="32"/>
      <c r="CV22" s="32"/>
      <c r="CW22" s="32"/>
      <c r="CX22" s="32"/>
      <c r="CY22" s="32"/>
      <c r="CZ22" s="32"/>
      <c r="DA22" s="32"/>
      <c r="DB22" s="32"/>
      <c r="DC22" s="32"/>
      <c r="DD22" s="32"/>
      <c r="DE22" s="32"/>
      <c r="DF22" s="32"/>
      <c r="DG22" s="32"/>
      <c r="DH22" s="32"/>
      <c r="DI22" s="32"/>
      <c r="DJ22" s="32"/>
      <c r="DK22" s="32"/>
      <c r="DL22" s="32"/>
      <c r="DM22" s="32"/>
      <c r="DN22" s="32"/>
      <c r="DO22" s="32"/>
      <c r="DP22" s="32"/>
      <c r="DQ22" s="32"/>
      <c r="DR22" s="32"/>
      <c r="DS22" s="32"/>
      <c r="DT22" s="32"/>
      <c r="DU22" s="32"/>
      <c r="DV22" s="32"/>
      <c r="DW22" s="32"/>
      <c r="DX22" s="32"/>
      <c r="DY22" s="32"/>
      <c r="DZ22" s="32"/>
      <c r="EA22" s="32"/>
      <c r="EB22" s="32"/>
      <c r="EC22" s="32"/>
      <c r="ED22" s="32"/>
      <c r="EE22" s="32"/>
      <c r="EF22" s="32"/>
      <c r="EG22" s="32"/>
      <c r="EH22" s="32"/>
      <c r="EI22" s="32"/>
      <c r="EJ22" s="32"/>
      <c r="EK22" s="32"/>
      <c r="EL22" s="32"/>
      <c r="EM22" s="32"/>
      <c r="EN22" s="32"/>
      <c r="EO22" s="32"/>
      <c r="EP22" s="32"/>
      <c r="EQ22" s="32"/>
      <c r="ER22" s="32"/>
      <c r="ES22" s="32"/>
      <c r="ET22" s="32"/>
      <c r="EU22" s="32"/>
      <c r="EV22" s="32"/>
      <c r="EW22" s="32"/>
      <c r="EX22" s="32"/>
      <c r="EY22" s="32"/>
      <c r="EZ22" s="32"/>
      <c r="FA22" s="32"/>
      <c r="FB22" s="32"/>
      <c r="FC22" s="32"/>
      <c r="FD22" s="32"/>
      <c r="FE22" s="32"/>
      <c r="FF22" s="32"/>
      <c r="FG22" s="32"/>
      <c r="FH22" s="32"/>
      <c r="FI22" s="32"/>
      <c r="FJ22" s="32"/>
      <c r="FK22" s="32"/>
      <c r="FL22" s="32"/>
      <c r="FM22" s="32"/>
      <c r="FN22" s="32"/>
      <c r="FO22" s="32"/>
      <c r="FP22" s="32"/>
      <c r="FQ22" s="32"/>
      <c r="FR22" s="32"/>
      <c r="FS22" s="32"/>
      <c r="FT22" s="32"/>
      <c r="FU22" s="32"/>
      <c r="FV22" s="32"/>
      <c r="FW22" s="32"/>
      <c r="FX22" s="32"/>
      <c r="FY22" s="32"/>
      <c r="FZ22" s="32"/>
      <c r="GA22" s="32"/>
      <c r="GB22" s="32"/>
      <c r="GC22" s="32"/>
      <c r="GD22" s="32"/>
      <c r="GE22" s="32"/>
      <c r="GF22" s="32"/>
      <c r="GG22" s="32"/>
      <c r="GH22" s="32"/>
    </row>
    <row r="23" spans="1:190" s="107" customFormat="1" ht="16.350000000000001" customHeight="1">
      <c r="A23" s="32"/>
      <c r="B23" s="263"/>
      <c r="C23" s="264"/>
      <c r="D23" s="264"/>
      <c r="E23" s="238"/>
      <c r="F23" s="238"/>
      <c r="G23" s="238"/>
      <c r="H23" s="238"/>
      <c r="I23" s="238"/>
      <c r="J23" s="238"/>
      <c r="K23" s="238"/>
      <c r="L23" s="236"/>
      <c r="M23" s="102"/>
      <c r="N23" s="102"/>
      <c r="O23" s="102"/>
      <c r="P23" s="10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32"/>
      <c r="CS23" s="32"/>
      <c r="CT23" s="32"/>
      <c r="CU23" s="32"/>
      <c r="CV23" s="32"/>
      <c r="CW23" s="32"/>
      <c r="CX23" s="32"/>
      <c r="CY23" s="32"/>
      <c r="CZ23" s="32"/>
      <c r="DA23" s="32"/>
      <c r="DB23" s="32"/>
      <c r="DC23" s="32"/>
      <c r="DD23" s="32"/>
      <c r="DE23" s="32"/>
      <c r="DF23" s="32"/>
      <c r="DG23" s="32"/>
      <c r="DH23" s="32"/>
      <c r="DI23" s="32"/>
      <c r="DJ23" s="32"/>
      <c r="DK23" s="32"/>
      <c r="DL23" s="32"/>
      <c r="DM23" s="32"/>
      <c r="DN23" s="32"/>
      <c r="DO23" s="32"/>
      <c r="DP23" s="32"/>
      <c r="DQ23" s="32"/>
      <c r="DR23" s="32"/>
      <c r="DS23" s="32"/>
      <c r="DT23" s="32"/>
      <c r="DU23" s="32"/>
      <c r="DV23" s="32"/>
      <c r="DW23" s="32"/>
      <c r="DX23" s="32"/>
      <c r="DY23" s="32"/>
      <c r="DZ23" s="32"/>
      <c r="EA23" s="32"/>
      <c r="EB23" s="32"/>
      <c r="EC23" s="32"/>
      <c r="ED23" s="32"/>
      <c r="EE23" s="32"/>
      <c r="EF23" s="32"/>
      <c r="EG23" s="32"/>
      <c r="EH23" s="32"/>
      <c r="EI23" s="32"/>
      <c r="EJ23" s="32"/>
      <c r="EK23" s="32"/>
      <c r="EL23" s="32"/>
      <c r="EM23" s="32"/>
      <c r="EN23" s="32"/>
      <c r="EO23" s="32"/>
      <c r="EP23" s="32"/>
      <c r="EQ23" s="32"/>
      <c r="ER23" s="32"/>
      <c r="ES23" s="32"/>
      <c r="ET23" s="32"/>
      <c r="EU23" s="32"/>
      <c r="EV23" s="32"/>
      <c r="EW23" s="32"/>
      <c r="EX23" s="32"/>
      <c r="EY23" s="32"/>
      <c r="EZ23" s="32"/>
      <c r="FA23" s="32"/>
      <c r="FB23" s="32"/>
      <c r="FC23" s="32"/>
      <c r="FD23" s="32"/>
      <c r="FE23" s="32"/>
      <c r="FF23" s="32"/>
      <c r="FG23" s="32"/>
      <c r="FH23" s="32"/>
      <c r="FI23" s="32"/>
      <c r="FJ23" s="32"/>
      <c r="FK23" s="32"/>
      <c r="FL23" s="32"/>
      <c r="FM23" s="32"/>
      <c r="FN23" s="32"/>
      <c r="FO23" s="32"/>
      <c r="FP23" s="32"/>
      <c r="FQ23" s="32"/>
      <c r="FR23" s="32"/>
      <c r="FS23" s="32"/>
      <c r="FT23" s="32"/>
      <c r="FU23" s="32"/>
      <c r="FV23" s="32"/>
      <c r="FW23" s="32"/>
      <c r="FX23" s="32"/>
      <c r="FY23" s="32"/>
      <c r="FZ23" s="32"/>
      <c r="GA23" s="32"/>
      <c r="GB23" s="32"/>
      <c r="GC23" s="32"/>
      <c r="GD23" s="32"/>
      <c r="GE23" s="32"/>
      <c r="GF23" s="32"/>
      <c r="GG23" s="32"/>
      <c r="GH23" s="32"/>
    </row>
    <row r="24" spans="1:190" s="107" customFormat="1" ht="16.350000000000001" customHeight="1">
      <c r="A24" s="32"/>
      <c r="B24" s="265"/>
      <c r="C24" s="266"/>
      <c r="D24" s="266"/>
      <c r="E24" s="238"/>
      <c r="F24" s="238"/>
      <c r="G24" s="238"/>
      <c r="H24" s="238"/>
      <c r="I24" s="239"/>
      <c r="J24" s="239"/>
      <c r="K24" s="239"/>
      <c r="L24" s="237"/>
      <c r="M24" s="102"/>
      <c r="N24" s="102"/>
      <c r="O24" s="102"/>
      <c r="P24" s="10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32"/>
      <c r="CS24" s="32"/>
      <c r="CT24" s="32"/>
      <c r="CU24" s="32"/>
      <c r="CV24" s="32"/>
      <c r="CW24" s="32"/>
      <c r="CX24" s="32"/>
      <c r="CY24" s="32"/>
      <c r="CZ24" s="32"/>
      <c r="DA24" s="32"/>
      <c r="DB24" s="32"/>
      <c r="DC24" s="32"/>
      <c r="DD24" s="32"/>
      <c r="DE24" s="32"/>
      <c r="DF24" s="32"/>
      <c r="DG24" s="32"/>
      <c r="DH24" s="32"/>
      <c r="DI24" s="32"/>
      <c r="DJ24" s="32"/>
      <c r="DK24" s="32"/>
      <c r="DL24" s="32"/>
      <c r="DM24" s="32"/>
      <c r="DN24" s="32"/>
      <c r="DO24" s="32"/>
      <c r="DP24" s="32"/>
      <c r="DQ24" s="32"/>
      <c r="DR24" s="32"/>
      <c r="DS24" s="32"/>
      <c r="DT24" s="32"/>
      <c r="DU24" s="32"/>
      <c r="DV24" s="32"/>
      <c r="DW24" s="32"/>
      <c r="DX24" s="32"/>
      <c r="DY24" s="32"/>
      <c r="DZ24" s="32"/>
      <c r="EA24" s="32"/>
      <c r="EB24" s="32"/>
      <c r="EC24" s="32"/>
      <c r="ED24" s="32"/>
      <c r="EE24" s="32"/>
      <c r="EF24" s="32"/>
      <c r="EG24" s="32"/>
      <c r="EH24" s="32"/>
      <c r="EI24" s="32"/>
      <c r="EJ24" s="32"/>
      <c r="EK24" s="32"/>
      <c r="EL24" s="32"/>
      <c r="EM24" s="32"/>
      <c r="EN24" s="32"/>
      <c r="EO24" s="32"/>
      <c r="EP24" s="32"/>
      <c r="EQ24" s="32"/>
      <c r="ER24" s="32"/>
      <c r="ES24" s="32"/>
      <c r="ET24" s="32"/>
      <c r="EU24" s="32"/>
      <c r="EV24" s="32"/>
      <c r="EW24" s="32"/>
      <c r="EX24" s="32"/>
      <c r="EY24" s="32"/>
      <c r="EZ24" s="32"/>
      <c r="FA24" s="32"/>
      <c r="FB24" s="32"/>
      <c r="FC24" s="32"/>
      <c r="FD24" s="32"/>
      <c r="FE24" s="32"/>
      <c r="FF24" s="32"/>
      <c r="FG24" s="32"/>
      <c r="FH24" s="32"/>
      <c r="FI24" s="32"/>
      <c r="FJ24" s="32"/>
      <c r="FK24" s="32"/>
      <c r="FL24" s="32"/>
      <c r="FM24" s="32"/>
      <c r="FN24" s="32"/>
      <c r="FO24" s="32"/>
      <c r="FP24" s="32"/>
      <c r="FQ24" s="32"/>
      <c r="FR24" s="32"/>
      <c r="FS24" s="32"/>
      <c r="FT24" s="32"/>
      <c r="FU24" s="32"/>
      <c r="FV24" s="32"/>
      <c r="FW24" s="32"/>
      <c r="FX24" s="32"/>
      <c r="FY24" s="32"/>
      <c r="FZ24" s="32"/>
      <c r="GA24" s="32"/>
      <c r="GB24" s="32"/>
      <c r="GC24" s="32"/>
      <c r="GD24" s="32"/>
      <c r="GE24" s="32"/>
      <c r="GF24" s="32"/>
      <c r="GG24" s="32"/>
      <c r="GH24" s="32"/>
    </row>
    <row r="25" spans="1:190" s="107" customFormat="1" ht="23.45" customHeight="1">
      <c r="A25" s="32"/>
      <c r="B25" s="35"/>
      <c r="C25" s="267"/>
      <c r="D25" s="267"/>
      <c r="E25" s="268"/>
      <c r="F25" s="269"/>
      <c r="G25" s="269"/>
      <c r="H25" s="270"/>
      <c r="I25" s="69" t="str">
        <f>IF(E25="","",'Podpůrná data'!$I$4)</f>
        <v/>
      </c>
      <c r="J25" s="260" t="str">
        <f>I25</f>
        <v/>
      </c>
      <c r="K25" s="260"/>
      <c r="L25" s="176">
        <f>IF(I25="",0,E25*I25)</f>
        <v>0</v>
      </c>
      <c r="M25" s="157"/>
      <c r="N25" s="102"/>
      <c r="O25" s="102"/>
      <c r="P25" s="10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c r="EI25" s="32"/>
      <c r="EJ25" s="32"/>
      <c r="EK25" s="32"/>
      <c r="EL25" s="32"/>
      <c r="EM25" s="32"/>
      <c r="EN25" s="32"/>
      <c r="EO25" s="32"/>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c r="FO25" s="32"/>
      <c r="FP25" s="32"/>
      <c r="FQ25" s="32"/>
      <c r="FR25" s="32"/>
      <c r="FS25" s="32"/>
      <c r="FT25" s="32"/>
      <c r="FU25" s="32"/>
      <c r="FV25" s="32"/>
      <c r="FW25" s="32"/>
      <c r="FX25" s="32"/>
      <c r="FY25" s="32"/>
      <c r="FZ25" s="32"/>
      <c r="GA25" s="32"/>
      <c r="GB25" s="32"/>
      <c r="GC25" s="32"/>
      <c r="GD25" s="32"/>
      <c r="GE25" s="32"/>
      <c r="GF25" s="32"/>
      <c r="GG25" s="32"/>
      <c r="GH25" s="32"/>
    </row>
    <row r="26" spans="1:190" s="107" customFormat="1" ht="14.45" customHeight="1" thickBot="1">
      <c r="A26" s="32"/>
      <c r="B26" s="37"/>
      <c r="C26" s="17"/>
      <c r="D26" s="17"/>
      <c r="E26" s="17"/>
      <c r="F26" s="17"/>
      <c r="G26" s="17"/>
      <c r="H26" s="17"/>
      <c r="I26" s="17"/>
      <c r="J26" s="17"/>
      <c r="K26" s="17"/>
      <c r="L26" s="18"/>
      <c r="M26" s="102"/>
      <c r="N26" s="102"/>
      <c r="O26" s="102"/>
      <c r="P26" s="10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c r="EE26" s="32"/>
      <c r="EF26" s="32"/>
      <c r="EG26" s="32"/>
      <c r="EH26" s="32"/>
      <c r="EI26" s="32"/>
      <c r="EJ26" s="32"/>
      <c r="EK26" s="32"/>
      <c r="EL26" s="32"/>
      <c r="EM26" s="32"/>
      <c r="EN26" s="32"/>
      <c r="EO26" s="32"/>
      <c r="EP26" s="32"/>
      <c r="EQ26" s="32"/>
      <c r="ER26" s="32"/>
      <c r="ES26" s="32"/>
      <c r="ET26" s="32"/>
      <c r="EU26" s="32"/>
      <c r="EV26" s="32"/>
      <c r="EW26" s="32"/>
      <c r="EX26" s="32"/>
      <c r="EY26" s="32"/>
      <c r="EZ26" s="32"/>
      <c r="FA26" s="32"/>
      <c r="FB26" s="32"/>
      <c r="FC26" s="32"/>
      <c r="FD26" s="32"/>
      <c r="FE26" s="32"/>
      <c r="FF26" s="32"/>
      <c r="FG26" s="32"/>
      <c r="FH26" s="32"/>
      <c r="FI26" s="32"/>
      <c r="FJ26" s="32"/>
      <c r="FK26" s="32"/>
      <c r="FL26" s="32"/>
      <c r="FM26" s="32"/>
      <c r="FN26" s="32"/>
      <c r="FO26" s="32"/>
      <c r="FP26" s="32"/>
      <c r="FQ26" s="32"/>
      <c r="FR26" s="32"/>
      <c r="FS26" s="32"/>
      <c r="FT26" s="32"/>
      <c r="FU26" s="32"/>
      <c r="FV26" s="32"/>
      <c r="FW26" s="32"/>
      <c r="FX26" s="32"/>
      <c r="FY26" s="32"/>
      <c r="FZ26" s="32"/>
      <c r="GA26" s="32"/>
      <c r="GB26" s="32"/>
      <c r="GC26" s="32"/>
      <c r="GD26" s="32"/>
      <c r="GE26" s="32"/>
      <c r="GF26" s="32"/>
      <c r="GG26" s="32"/>
      <c r="GH26" s="32"/>
    </row>
    <row r="27" spans="1:190" ht="15" thickBot="1"/>
    <row r="28" spans="1:190" s="107" customFormat="1" ht="54" customHeight="1">
      <c r="A28" s="32"/>
      <c r="B28" s="261" t="s">
        <v>62</v>
      </c>
      <c r="C28" s="262"/>
      <c r="D28" s="262"/>
      <c r="E28" s="286" t="s">
        <v>94</v>
      </c>
      <c r="F28" s="286"/>
      <c r="G28" s="286"/>
      <c r="H28" s="94" t="s">
        <v>95</v>
      </c>
      <c r="I28" s="94" t="s">
        <v>96</v>
      </c>
      <c r="J28" s="276" t="s">
        <v>97</v>
      </c>
      <c r="K28" s="276"/>
      <c r="L28" s="71" t="s">
        <v>98</v>
      </c>
      <c r="M28" s="7"/>
      <c r="N28" s="252" t="s">
        <v>99</v>
      </c>
      <c r="O28" s="253"/>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2"/>
      <c r="CF28" s="32"/>
      <c r="CG28" s="32"/>
      <c r="CH28" s="32"/>
      <c r="CI28" s="32"/>
      <c r="CJ28" s="32"/>
      <c r="CK28" s="32"/>
      <c r="CL28" s="32"/>
      <c r="CM28" s="32"/>
      <c r="CN28" s="32"/>
      <c r="CO28" s="32"/>
      <c r="CP28" s="32"/>
      <c r="CQ28" s="32"/>
      <c r="CR28" s="32"/>
      <c r="CS28" s="32"/>
      <c r="CT28" s="32"/>
      <c r="CU28" s="32"/>
      <c r="CV28" s="32"/>
      <c r="CW28" s="32"/>
      <c r="CX28" s="32"/>
      <c r="CY28" s="32"/>
      <c r="CZ28" s="32"/>
      <c r="DA28" s="32"/>
      <c r="DB28" s="32"/>
      <c r="DC28" s="32"/>
      <c r="DD28" s="32"/>
      <c r="DE28" s="32"/>
      <c r="DF28" s="32"/>
      <c r="DG28" s="32"/>
      <c r="DH28" s="32"/>
      <c r="DI28" s="32"/>
      <c r="DJ28" s="32"/>
      <c r="DK28" s="32"/>
      <c r="DL28" s="32"/>
      <c r="DM28" s="32"/>
      <c r="DN28" s="32"/>
      <c r="DO28" s="32"/>
      <c r="DP28" s="32"/>
      <c r="DQ28" s="32"/>
      <c r="DR28" s="32"/>
      <c r="DS28" s="32"/>
      <c r="DT28" s="32"/>
      <c r="DU28" s="32"/>
      <c r="DV28" s="32"/>
      <c r="DW28" s="32"/>
      <c r="DX28" s="32"/>
      <c r="DY28" s="32"/>
      <c r="DZ28" s="32"/>
      <c r="EA28" s="32"/>
      <c r="EB28" s="32"/>
      <c r="EC28" s="32"/>
      <c r="ED28" s="32"/>
      <c r="EE28" s="32"/>
      <c r="EF28" s="32"/>
      <c r="EG28" s="32"/>
      <c r="EH28" s="32"/>
      <c r="EI28" s="32"/>
      <c r="EJ28" s="32"/>
      <c r="EK28" s="32"/>
      <c r="EL28" s="32"/>
      <c r="EM28" s="32"/>
      <c r="EN28" s="32"/>
      <c r="EO28" s="32"/>
      <c r="EP28" s="32"/>
      <c r="EQ28" s="32"/>
      <c r="ER28" s="32"/>
      <c r="ES28" s="32"/>
      <c r="ET28" s="32"/>
      <c r="EU28" s="32"/>
      <c r="EV28" s="32"/>
      <c r="EW28" s="32"/>
      <c r="EX28" s="32"/>
      <c r="EY28" s="32"/>
      <c r="EZ28" s="32"/>
      <c r="FA28" s="32"/>
      <c r="FB28" s="32"/>
      <c r="FC28" s="32"/>
      <c r="FD28" s="32"/>
      <c r="FE28" s="32"/>
      <c r="FF28" s="32"/>
      <c r="FG28" s="32"/>
      <c r="FH28" s="32"/>
      <c r="FI28" s="32"/>
      <c r="FJ28" s="32"/>
      <c r="FK28" s="32"/>
      <c r="FL28" s="32"/>
      <c r="FM28" s="32"/>
      <c r="FN28" s="32"/>
      <c r="FO28" s="32"/>
      <c r="FP28" s="32"/>
      <c r="FQ28" s="32"/>
      <c r="FR28" s="32"/>
      <c r="FS28" s="32"/>
      <c r="FT28" s="32"/>
      <c r="FU28" s="32"/>
      <c r="FV28" s="32"/>
      <c r="FW28" s="32"/>
      <c r="FX28" s="32"/>
      <c r="FY28" s="32"/>
      <c r="FZ28" s="32"/>
      <c r="GA28" s="32"/>
      <c r="GB28" s="32"/>
      <c r="GC28" s="32"/>
      <c r="GD28" s="32"/>
      <c r="GE28" s="32"/>
      <c r="GF28" s="32"/>
      <c r="GG28" s="32"/>
      <c r="GH28" s="32"/>
    </row>
    <row r="29" spans="1:190" s="107" customFormat="1" ht="21" hidden="1" customHeight="1" thickBot="1">
      <c r="A29" s="32"/>
      <c r="B29" s="263"/>
      <c r="C29" s="264"/>
      <c r="D29" s="264"/>
      <c r="E29" s="238" t="s">
        <v>87</v>
      </c>
      <c r="F29" s="238"/>
      <c r="G29" s="238"/>
      <c r="H29" s="291" t="s">
        <v>100</v>
      </c>
      <c r="I29" s="238" t="s">
        <v>101</v>
      </c>
      <c r="J29" s="99"/>
      <c r="K29" s="42"/>
      <c r="L29" s="236" t="s">
        <v>102</v>
      </c>
      <c r="M29" s="7"/>
      <c r="N29" s="254">
        <v>204032</v>
      </c>
      <c r="O29" s="255"/>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c r="EY29" s="32"/>
      <c r="EZ29" s="32"/>
      <c r="FA29" s="32"/>
      <c r="FB29" s="32"/>
      <c r="FC29" s="32"/>
      <c r="FD29" s="32"/>
      <c r="FE29" s="32"/>
      <c r="FF29" s="32"/>
      <c r="FG29" s="32"/>
      <c r="FH29" s="32"/>
      <c r="FI29" s="32"/>
      <c r="FJ29" s="32"/>
      <c r="FK29" s="32"/>
      <c r="FL29" s="32"/>
      <c r="FM29" s="32"/>
      <c r="FN29" s="32"/>
      <c r="FO29" s="32"/>
      <c r="FP29" s="32"/>
      <c r="FQ29" s="32"/>
      <c r="FR29" s="32"/>
      <c r="FS29" s="32"/>
      <c r="FT29" s="32"/>
      <c r="FU29" s="32"/>
      <c r="FV29" s="32"/>
      <c r="FW29" s="32"/>
      <c r="FX29" s="32"/>
      <c r="FY29" s="32"/>
      <c r="FZ29" s="32"/>
      <c r="GA29" s="32"/>
      <c r="GB29" s="32"/>
      <c r="GC29" s="32"/>
      <c r="GD29" s="32"/>
      <c r="GE29" s="32"/>
      <c r="GF29" s="32"/>
      <c r="GG29" s="32"/>
      <c r="GH29" s="32"/>
    </row>
    <row r="30" spans="1:190" s="107" customFormat="1" ht="18" hidden="1" customHeight="1" thickTop="1">
      <c r="A30" s="32"/>
      <c r="B30" s="263"/>
      <c r="C30" s="264"/>
      <c r="D30" s="264"/>
      <c r="E30" s="238"/>
      <c r="F30" s="238"/>
      <c r="G30" s="238"/>
      <c r="H30" s="291"/>
      <c r="I30" s="238"/>
      <c r="J30" s="99"/>
      <c r="K30" s="42"/>
      <c r="L30" s="236"/>
      <c r="M30" s="7"/>
      <c r="N30" s="256"/>
      <c r="O30" s="255"/>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c r="EO30" s="32"/>
      <c r="EP30" s="32"/>
      <c r="EQ30" s="32"/>
      <c r="ER30" s="32"/>
      <c r="ES30" s="32"/>
      <c r="ET30" s="32"/>
      <c r="EU30" s="32"/>
      <c r="EV30" s="32"/>
      <c r="EW30" s="32"/>
      <c r="EX30" s="32"/>
      <c r="EY30" s="32"/>
      <c r="EZ30" s="32"/>
      <c r="FA30" s="32"/>
      <c r="FB30" s="32"/>
      <c r="FC30" s="32"/>
      <c r="FD30" s="32"/>
      <c r="FE30" s="32"/>
      <c r="FF30" s="32"/>
      <c r="FG30" s="32"/>
      <c r="FH30" s="32"/>
      <c r="FI30" s="32"/>
      <c r="FJ30" s="32"/>
      <c r="FK30" s="32"/>
      <c r="FL30" s="32"/>
      <c r="FM30" s="32"/>
      <c r="FN30" s="32"/>
      <c r="FO30" s="32"/>
      <c r="FP30" s="32"/>
      <c r="FQ30" s="32"/>
      <c r="FR30" s="32"/>
      <c r="FS30" s="32"/>
      <c r="FT30" s="32"/>
      <c r="FU30" s="32"/>
      <c r="FV30" s="32"/>
      <c r="FW30" s="32"/>
      <c r="FX30" s="32"/>
      <c r="FY30" s="32"/>
      <c r="FZ30" s="32"/>
      <c r="GA30" s="32"/>
      <c r="GB30" s="32"/>
      <c r="GC30" s="32"/>
      <c r="GD30" s="32"/>
      <c r="GE30" s="32"/>
      <c r="GF30" s="32"/>
      <c r="GG30" s="32"/>
      <c r="GH30" s="32"/>
    </row>
    <row r="31" spans="1:190" s="107" customFormat="1" ht="18" customHeight="1">
      <c r="A31" s="32"/>
      <c r="B31" s="263"/>
      <c r="C31" s="264"/>
      <c r="D31" s="264"/>
      <c r="E31" s="238"/>
      <c r="F31" s="238"/>
      <c r="G31" s="238"/>
      <c r="H31" s="291"/>
      <c r="I31" s="238"/>
      <c r="J31" s="238"/>
      <c r="K31" s="238"/>
      <c r="L31" s="236"/>
      <c r="M31" s="7"/>
      <c r="N31" s="256"/>
      <c r="O31" s="255"/>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c r="EO31" s="32"/>
      <c r="EP31" s="32"/>
      <c r="EQ31" s="32"/>
      <c r="ER31" s="32"/>
      <c r="ES31" s="32"/>
      <c r="ET31" s="32"/>
      <c r="EU31" s="32"/>
      <c r="EV31" s="32"/>
      <c r="EW31" s="32"/>
      <c r="EX31" s="32"/>
      <c r="EY31" s="32"/>
      <c r="EZ31" s="32"/>
      <c r="FA31" s="32"/>
      <c r="FB31" s="32"/>
      <c r="FC31" s="32"/>
      <c r="FD31" s="32"/>
      <c r="FE31" s="32"/>
      <c r="FF31" s="32"/>
      <c r="FG31" s="32"/>
      <c r="FH31" s="32"/>
      <c r="FI31" s="32"/>
      <c r="FJ31" s="32"/>
      <c r="FK31" s="32"/>
      <c r="FL31" s="32"/>
      <c r="FM31" s="32"/>
      <c r="FN31" s="32"/>
      <c r="FO31" s="32"/>
      <c r="FP31" s="32"/>
      <c r="FQ31" s="32"/>
      <c r="FR31" s="32"/>
      <c r="FS31" s="32"/>
      <c r="FT31" s="32"/>
      <c r="FU31" s="32"/>
      <c r="FV31" s="32"/>
      <c r="FW31" s="32"/>
      <c r="FX31" s="32"/>
      <c r="FY31" s="32"/>
      <c r="FZ31" s="32"/>
      <c r="GA31" s="32"/>
      <c r="GB31" s="32"/>
      <c r="GC31" s="32"/>
      <c r="GD31" s="32"/>
      <c r="GE31" s="32"/>
      <c r="GF31" s="32"/>
      <c r="GG31" s="32"/>
      <c r="GH31" s="32"/>
    </row>
    <row r="32" spans="1:190" s="107" customFormat="1" ht="16.350000000000001" customHeight="1">
      <c r="A32" s="32"/>
      <c r="B32" s="263"/>
      <c r="C32" s="264"/>
      <c r="D32" s="264"/>
      <c r="E32" s="238"/>
      <c r="F32" s="238"/>
      <c r="G32" s="238"/>
      <c r="H32" s="291"/>
      <c r="I32" s="238"/>
      <c r="J32" s="238"/>
      <c r="K32" s="238"/>
      <c r="L32" s="236"/>
      <c r="M32" s="7"/>
      <c r="N32" s="256"/>
      <c r="O32" s="255"/>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c r="EO32" s="32"/>
      <c r="EP32" s="32"/>
      <c r="EQ32" s="32"/>
      <c r="ER32" s="32"/>
      <c r="ES32" s="32"/>
      <c r="ET32" s="32"/>
      <c r="EU32" s="32"/>
      <c r="EV32" s="32"/>
      <c r="EW32" s="32"/>
      <c r="EX32" s="32"/>
      <c r="EY32" s="32"/>
      <c r="EZ32" s="32"/>
      <c r="FA32" s="32"/>
      <c r="FB32" s="32"/>
      <c r="FC32" s="32"/>
      <c r="FD32" s="32"/>
      <c r="FE32" s="32"/>
      <c r="FF32" s="32"/>
      <c r="FG32" s="32"/>
      <c r="FH32" s="32"/>
      <c r="FI32" s="32"/>
      <c r="FJ32" s="32"/>
      <c r="FK32" s="32"/>
      <c r="FL32" s="32"/>
      <c r="FM32" s="32"/>
      <c r="FN32" s="32"/>
      <c r="FO32" s="32"/>
      <c r="FP32" s="32"/>
      <c r="FQ32" s="32"/>
      <c r="FR32" s="32"/>
      <c r="FS32" s="32"/>
      <c r="FT32" s="32"/>
      <c r="FU32" s="32"/>
      <c r="FV32" s="32"/>
      <c r="FW32" s="32"/>
      <c r="FX32" s="32"/>
      <c r="FY32" s="32"/>
      <c r="FZ32" s="32"/>
      <c r="GA32" s="32"/>
      <c r="GB32" s="32"/>
      <c r="GC32" s="32"/>
      <c r="GD32" s="32"/>
      <c r="GE32" s="32"/>
      <c r="GF32" s="32"/>
      <c r="GG32" s="32"/>
      <c r="GH32" s="32"/>
    </row>
    <row r="33" spans="1:190" s="107" customFormat="1" ht="16.350000000000001" customHeight="1">
      <c r="A33" s="32"/>
      <c r="B33" s="263"/>
      <c r="C33" s="264"/>
      <c r="D33" s="264"/>
      <c r="E33" s="238"/>
      <c r="F33" s="238"/>
      <c r="G33" s="238"/>
      <c r="H33" s="291"/>
      <c r="I33" s="238"/>
      <c r="J33" s="239"/>
      <c r="K33" s="239"/>
      <c r="L33" s="237"/>
      <c r="M33" s="7"/>
      <c r="N33" s="257"/>
      <c r="O33" s="258"/>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c r="EO33" s="32"/>
      <c r="EP33" s="32"/>
      <c r="EQ33" s="32"/>
      <c r="ER33" s="32"/>
      <c r="ES33" s="32"/>
      <c r="ET33" s="32"/>
      <c r="EU33" s="32"/>
      <c r="EV33" s="32"/>
      <c r="EW33" s="32"/>
      <c r="EX33" s="32"/>
      <c r="EY33" s="32"/>
      <c r="EZ33" s="32"/>
      <c r="FA33" s="32"/>
      <c r="FB33" s="32"/>
      <c r="FC33" s="32"/>
      <c r="FD33" s="32"/>
      <c r="FE33" s="32"/>
      <c r="FF33" s="32"/>
      <c r="FG33" s="32"/>
      <c r="FH33" s="32"/>
      <c r="FI33" s="32"/>
      <c r="FJ33" s="32"/>
      <c r="FK33" s="32"/>
      <c r="FL33" s="32"/>
      <c r="FM33" s="32"/>
      <c r="FN33" s="32"/>
      <c r="FO33" s="32"/>
      <c r="FP33" s="32"/>
      <c r="FQ33" s="32"/>
      <c r="FR33" s="32"/>
      <c r="FS33" s="32"/>
      <c r="FT33" s="32"/>
      <c r="FU33" s="32"/>
      <c r="FV33" s="32"/>
      <c r="FW33" s="32"/>
      <c r="FX33" s="32"/>
      <c r="FY33" s="32"/>
      <c r="FZ33" s="32"/>
      <c r="GA33" s="32"/>
      <c r="GB33" s="32"/>
      <c r="GC33" s="32"/>
      <c r="GD33" s="32"/>
      <c r="GE33" s="32"/>
      <c r="GF33" s="32"/>
      <c r="GG33" s="32"/>
      <c r="GH33" s="32"/>
    </row>
    <row r="34" spans="1:190" s="107" customFormat="1" ht="23.45" customHeight="1">
      <c r="A34" s="32"/>
      <c r="B34" s="35"/>
      <c r="C34" s="271" t="s">
        <v>4</v>
      </c>
      <c r="D34" s="271"/>
      <c r="E34" s="272"/>
      <c r="F34" s="273"/>
      <c r="G34" s="273"/>
      <c r="H34" s="151"/>
      <c r="I34" s="69" t="str">
        <f>IF(E34="","",VLOOKUP(E34,'Podpůrná data'!$I$23:$J$192,2,FALSE))</f>
        <v/>
      </c>
      <c r="J34" s="260">
        <f>IF(H34="",0,H34*20)</f>
        <v>0</v>
      </c>
      <c r="K34" s="260"/>
      <c r="L34" s="176">
        <f>IF(I34="",0,I34*J34)</f>
        <v>0</v>
      </c>
      <c r="M34" s="16">
        <f>IF(L34&gt;0,IF(ISTEXT(C34)=TRUE,0,1),0)</f>
        <v>0</v>
      </c>
      <c r="N34" s="250">
        <f>IF(L34&gt;0,1,0)</f>
        <v>0</v>
      </c>
      <c r="O34" s="251"/>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c r="EO34" s="32"/>
      <c r="EP34" s="32"/>
      <c r="EQ34" s="32"/>
      <c r="ER34" s="32"/>
      <c r="ES34" s="32"/>
      <c r="ET34" s="32"/>
      <c r="EU34" s="32"/>
      <c r="EV34" s="32"/>
      <c r="EW34" s="32"/>
      <c r="EX34" s="32"/>
      <c r="EY34" s="32"/>
      <c r="EZ34" s="32"/>
      <c r="FA34" s="32"/>
      <c r="FB34" s="32"/>
      <c r="FC34" s="32"/>
      <c r="FD34" s="32"/>
      <c r="FE34" s="32"/>
      <c r="FF34" s="32"/>
      <c r="FG34" s="32"/>
      <c r="FH34" s="32"/>
      <c r="FI34" s="32"/>
      <c r="FJ34" s="32"/>
      <c r="FK34" s="32"/>
      <c r="FL34" s="32"/>
      <c r="FM34" s="32"/>
      <c r="FN34" s="32"/>
      <c r="FO34" s="32"/>
      <c r="FP34" s="32"/>
      <c r="FQ34" s="32"/>
      <c r="FR34" s="32"/>
      <c r="FS34" s="32"/>
      <c r="FT34" s="32"/>
      <c r="FU34" s="32"/>
      <c r="FV34" s="32"/>
      <c r="FW34" s="32"/>
      <c r="FX34" s="32"/>
      <c r="FY34" s="32"/>
      <c r="FZ34" s="32"/>
      <c r="GA34" s="32"/>
      <c r="GB34" s="32"/>
      <c r="GC34" s="32"/>
      <c r="GD34" s="32"/>
      <c r="GE34" s="32"/>
      <c r="GF34" s="32"/>
      <c r="GG34" s="32"/>
      <c r="GH34" s="32"/>
    </row>
    <row r="35" spans="1:190" s="107" customFormat="1" ht="32.1" customHeight="1">
      <c r="A35" s="32"/>
      <c r="B35" s="36"/>
      <c r="C35" s="278"/>
      <c r="D35" s="278"/>
      <c r="E35" s="158"/>
      <c r="F35" s="158"/>
      <c r="G35" s="158"/>
      <c r="H35" s="158"/>
      <c r="I35" s="158"/>
      <c r="J35" s="158"/>
      <c r="K35" s="158"/>
      <c r="L35" s="159"/>
      <c r="M35" s="7"/>
      <c r="N35" s="79"/>
      <c r="O35" s="80"/>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2"/>
      <c r="DR35" s="32"/>
      <c r="DS35" s="32"/>
      <c r="DT35" s="32"/>
      <c r="DU35" s="32"/>
      <c r="DV35" s="32"/>
      <c r="DW35" s="32"/>
      <c r="DX35" s="32"/>
      <c r="DY35" s="32"/>
      <c r="DZ35" s="32"/>
      <c r="EA35" s="32"/>
      <c r="EB35" s="32"/>
      <c r="EC35" s="32"/>
      <c r="ED35" s="32"/>
      <c r="EE35" s="32"/>
      <c r="EF35" s="32"/>
      <c r="EG35" s="32"/>
      <c r="EH35" s="32"/>
      <c r="EI35" s="32"/>
      <c r="EJ35" s="32"/>
      <c r="EK35" s="32"/>
      <c r="EL35" s="32"/>
      <c r="EM35" s="32"/>
      <c r="EN35" s="32"/>
      <c r="EO35" s="32"/>
      <c r="EP35" s="32"/>
      <c r="EQ35" s="32"/>
      <c r="ER35" s="32"/>
      <c r="ES35" s="32"/>
      <c r="ET35" s="32"/>
      <c r="EU35" s="32"/>
      <c r="EV35" s="32"/>
      <c r="EW35" s="32"/>
      <c r="EX35" s="32"/>
      <c r="EY35" s="32"/>
      <c r="EZ35" s="32"/>
      <c r="FA35" s="32"/>
      <c r="FB35" s="32"/>
      <c r="FC35" s="32"/>
      <c r="FD35" s="32"/>
      <c r="FE35" s="32"/>
      <c r="FF35" s="32"/>
      <c r="FG35" s="32"/>
      <c r="FH35" s="32"/>
      <c r="FI35" s="32"/>
      <c r="FJ35" s="32"/>
      <c r="FK35" s="32"/>
      <c r="FL35" s="32"/>
      <c r="FM35" s="32"/>
      <c r="FN35" s="32"/>
      <c r="FO35" s="32"/>
      <c r="FP35" s="32"/>
      <c r="FQ35" s="32"/>
      <c r="FR35" s="32"/>
      <c r="FS35" s="32"/>
      <c r="FT35" s="32"/>
      <c r="FU35" s="32"/>
      <c r="FV35" s="32"/>
      <c r="FW35" s="32"/>
      <c r="FX35" s="32"/>
      <c r="FY35" s="32"/>
      <c r="FZ35" s="32"/>
      <c r="GA35" s="32"/>
      <c r="GB35" s="32"/>
      <c r="GC35" s="32"/>
      <c r="GD35" s="32"/>
      <c r="GE35" s="32"/>
      <c r="GF35" s="32"/>
      <c r="GG35" s="32"/>
      <c r="GH35" s="32"/>
    </row>
    <row r="36" spans="1:190" s="107" customFormat="1" ht="24" customHeight="1">
      <c r="A36" s="32"/>
      <c r="B36" s="36"/>
      <c r="C36" s="158"/>
      <c r="D36" s="158" t="s">
        <v>7</v>
      </c>
      <c r="E36" s="272"/>
      <c r="F36" s="273"/>
      <c r="G36" s="273"/>
      <c r="H36" s="151"/>
      <c r="I36" s="69" t="str">
        <f>IF(E36="","",VLOOKUP(E36,'Podpůrná data'!$I$23:$J$192,2,FALSE))</f>
        <v/>
      </c>
      <c r="J36" s="260">
        <f>IF(H36="",0,H36*20)</f>
        <v>0</v>
      </c>
      <c r="K36" s="260"/>
      <c r="L36" s="176">
        <f>IF(I36="",0,I36*J36)</f>
        <v>0</v>
      </c>
      <c r="M36" s="16"/>
      <c r="N36" s="250">
        <f>IF(L36&gt;0,1,0)</f>
        <v>0</v>
      </c>
      <c r="O36" s="251"/>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32"/>
      <c r="EZ36" s="32"/>
      <c r="FA36" s="32"/>
      <c r="FB36" s="32"/>
      <c r="FC36" s="32"/>
      <c r="FD36" s="32"/>
      <c r="FE36" s="32"/>
      <c r="FF36" s="32"/>
      <c r="FG36" s="32"/>
      <c r="FH36" s="32"/>
      <c r="FI36" s="32"/>
      <c r="FJ36" s="32"/>
      <c r="FK36" s="32"/>
      <c r="FL36" s="32"/>
      <c r="FM36" s="32"/>
      <c r="FN36" s="32"/>
      <c r="FO36" s="32"/>
      <c r="FP36" s="32"/>
      <c r="FQ36" s="32"/>
      <c r="FR36" s="32"/>
      <c r="FS36" s="32"/>
      <c r="FT36" s="32"/>
      <c r="FU36" s="32"/>
      <c r="FV36" s="32"/>
      <c r="FW36" s="32"/>
      <c r="FX36" s="32"/>
      <c r="FY36" s="32"/>
      <c r="FZ36" s="32"/>
      <c r="GA36" s="32"/>
      <c r="GB36" s="32"/>
      <c r="GC36" s="32"/>
      <c r="GD36" s="32"/>
      <c r="GE36" s="32"/>
      <c r="GF36" s="32"/>
      <c r="GG36" s="32"/>
      <c r="GH36" s="32"/>
    </row>
    <row r="37" spans="1:190" s="107" customFormat="1" ht="32.450000000000003" customHeight="1">
      <c r="A37" s="32"/>
      <c r="B37" s="36"/>
      <c r="C37" s="158"/>
      <c r="D37" s="158"/>
      <c r="E37" s="158"/>
      <c r="F37" s="158"/>
      <c r="G37" s="158"/>
      <c r="H37" s="160"/>
      <c r="I37" s="158"/>
      <c r="J37" s="158"/>
      <c r="K37" s="158"/>
      <c r="L37" s="159"/>
      <c r="M37" s="7"/>
      <c r="N37" s="79"/>
      <c r="O37" s="80"/>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B37" s="32"/>
      <c r="DC37" s="32"/>
      <c r="DD37" s="32"/>
      <c r="DE37" s="32"/>
      <c r="DF37" s="32"/>
      <c r="DG37" s="32"/>
      <c r="DH37" s="32"/>
      <c r="DI37" s="32"/>
      <c r="DJ37" s="32"/>
      <c r="DK37" s="32"/>
      <c r="DL37" s="32"/>
      <c r="DM37" s="32"/>
      <c r="DN37" s="32"/>
      <c r="DO37" s="32"/>
      <c r="DP37" s="32"/>
      <c r="DQ37" s="32"/>
      <c r="DR37" s="32"/>
      <c r="DS37" s="32"/>
      <c r="DT37" s="32"/>
      <c r="DU37" s="32"/>
      <c r="DV37" s="32"/>
      <c r="DW37" s="32"/>
      <c r="DX37" s="32"/>
      <c r="DY37" s="32"/>
      <c r="DZ37" s="32"/>
      <c r="EA37" s="32"/>
      <c r="EB37" s="32"/>
      <c r="EC37" s="32"/>
      <c r="ED37" s="32"/>
      <c r="EE37" s="32"/>
      <c r="EF37" s="32"/>
      <c r="EG37" s="32"/>
      <c r="EH37" s="32"/>
      <c r="EI37" s="32"/>
      <c r="EJ37" s="32"/>
      <c r="EK37" s="32"/>
      <c r="EL37" s="32"/>
      <c r="EM37" s="32"/>
      <c r="EN37" s="32"/>
      <c r="EO37" s="32"/>
      <c r="EP37" s="32"/>
      <c r="EQ37" s="32"/>
      <c r="ER37" s="32"/>
      <c r="ES37" s="32"/>
      <c r="ET37" s="32"/>
      <c r="EU37" s="32"/>
      <c r="EV37" s="32"/>
      <c r="EW37" s="32"/>
      <c r="EX37" s="32"/>
      <c r="EY37" s="32"/>
      <c r="EZ37" s="32"/>
      <c r="FA37" s="32"/>
      <c r="FB37" s="32"/>
      <c r="FC37" s="32"/>
      <c r="FD37" s="32"/>
      <c r="FE37" s="32"/>
      <c r="FF37" s="32"/>
      <c r="FG37" s="32"/>
      <c r="FH37" s="32"/>
      <c r="FI37" s="32"/>
      <c r="FJ37" s="32"/>
      <c r="FK37" s="32"/>
      <c r="FL37" s="32"/>
      <c r="FM37" s="32"/>
      <c r="FN37" s="32"/>
      <c r="FO37" s="32"/>
      <c r="FP37" s="32"/>
      <c r="FQ37" s="32"/>
      <c r="FR37" s="32"/>
      <c r="FS37" s="32"/>
      <c r="FT37" s="32"/>
      <c r="FU37" s="32"/>
      <c r="FV37" s="32"/>
      <c r="FW37" s="32"/>
      <c r="FX37" s="32"/>
      <c r="FY37" s="32"/>
      <c r="FZ37" s="32"/>
      <c r="GA37" s="32"/>
      <c r="GB37" s="32"/>
      <c r="GC37" s="32"/>
      <c r="GD37" s="32"/>
      <c r="GE37" s="32"/>
      <c r="GF37" s="32"/>
      <c r="GG37" s="32"/>
      <c r="GH37" s="32"/>
    </row>
    <row r="38" spans="1:190" ht="29.45" hidden="1" customHeight="1">
      <c r="B38" s="96"/>
      <c r="C38" s="20"/>
      <c r="D38" s="20"/>
      <c r="E38" s="20"/>
      <c r="F38" s="20"/>
      <c r="G38" s="20"/>
      <c r="H38" s="20"/>
      <c r="I38" s="20"/>
      <c r="J38" s="20"/>
      <c r="K38" s="20"/>
      <c r="L38" s="95"/>
      <c r="N38" s="79"/>
      <c r="O38" s="80"/>
    </row>
    <row r="39" spans="1:190" ht="27.95" customHeight="1" thickBot="1">
      <c r="B39" s="97"/>
      <c r="C39" s="17"/>
      <c r="D39" s="17"/>
      <c r="E39" s="17"/>
      <c r="F39" s="17"/>
      <c r="G39" s="17"/>
      <c r="H39" s="17"/>
      <c r="I39" s="106" t="s">
        <v>103</v>
      </c>
      <c r="J39" s="277">
        <f>J34+J36</f>
        <v>0</v>
      </c>
      <c r="K39" s="277"/>
      <c r="L39" s="177">
        <f>L34+L36</f>
        <v>0</v>
      </c>
      <c r="N39" s="274">
        <f>N34+N36</f>
        <v>0</v>
      </c>
      <c r="O39" s="275"/>
      <c r="R39" s="32" t="str">
        <f>IF(J39&gt;120,"Pozor, maximální celkový počet pracovních dní (člověkodnů) je 120.","")</f>
        <v/>
      </c>
    </row>
    <row r="40" spans="1:190" ht="15" thickBot="1">
      <c r="K40" s="98"/>
    </row>
    <row r="41" spans="1:190" s="107" customFormat="1" ht="45" customHeight="1">
      <c r="A41" s="32"/>
      <c r="B41" s="261" t="s">
        <v>63</v>
      </c>
      <c r="C41" s="262"/>
      <c r="D41" s="262"/>
      <c r="E41" s="259" t="s">
        <v>104</v>
      </c>
      <c r="F41" s="259"/>
      <c r="G41" s="259"/>
      <c r="H41" s="259"/>
      <c r="I41" s="259" t="s">
        <v>105</v>
      </c>
      <c r="J41" s="259"/>
      <c r="K41" s="259"/>
      <c r="L41" s="71" t="s">
        <v>106</v>
      </c>
      <c r="M41" s="7"/>
      <c r="N41" s="102"/>
      <c r="O41" s="102"/>
      <c r="P41" s="10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32"/>
      <c r="DV41" s="32"/>
      <c r="DW41" s="32"/>
      <c r="DX41" s="32"/>
      <c r="DY41" s="32"/>
      <c r="DZ41" s="32"/>
      <c r="EA41" s="32"/>
      <c r="EB41" s="32"/>
      <c r="EC41" s="32"/>
      <c r="ED41" s="32"/>
      <c r="EE41" s="32"/>
      <c r="EF41" s="32"/>
      <c r="EG41" s="32"/>
      <c r="EH41" s="32"/>
      <c r="EI41" s="32"/>
      <c r="EJ41" s="32"/>
      <c r="EK41" s="32"/>
      <c r="EL41" s="32"/>
      <c r="EM41" s="32"/>
      <c r="EN41" s="32"/>
      <c r="EO41" s="32"/>
      <c r="EP41" s="32"/>
      <c r="EQ41" s="32"/>
      <c r="ER41" s="32"/>
      <c r="ES41" s="32"/>
      <c r="ET41" s="32"/>
      <c r="EU41" s="32"/>
      <c r="EV41" s="32"/>
      <c r="EW41" s="32"/>
      <c r="EX41" s="32"/>
      <c r="EY41" s="32"/>
      <c r="EZ41" s="32"/>
      <c r="FA41" s="32"/>
      <c r="FB41" s="32"/>
      <c r="FC41" s="32"/>
      <c r="FD41" s="32"/>
      <c r="FE41" s="32"/>
      <c r="FF41" s="32"/>
      <c r="FG41" s="32"/>
      <c r="FH41" s="32"/>
      <c r="FI41" s="32"/>
      <c r="FJ41" s="32"/>
      <c r="FK41" s="32"/>
      <c r="FL41" s="32"/>
      <c r="FM41" s="32"/>
      <c r="FN41" s="32"/>
      <c r="FO41" s="32"/>
      <c r="FP41" s="32"/>
      <c r="FQ41" s="32"/>
      <c r="FR41" s="32"/>
      <c r="FS41" s="32"/>
      <c r="FT41" s="32"/>
      <c r="FU41" s="32"/>
      <c r="FV41" s="32"/>
      <c r="FW41" s="32"/>
      <c r="FX41" s="32"/>
      <c r="FY41" s="32"/>
      <c r="FZ41" s="32"/>
      <c r="GA41" s="32"/>
      <c r="GB41" s="32"/>
      <c r="GC41" s="32"/>
      <c r="GD41" s="32"/>
      <c r="GE41" s="32"/>
      <c r="GF41" s="32"/>
      <c r="GG41" s="32"/>
      <c r="GH41" s="32"/>
    </row>
    <row r="42" spans="1:190" s="107" customFormat="1" ht="21" hidden="1" customHeight="1" thickBot="1">
      <c r="A42" s="32"/>
      <c r="B42" s="263"/>
      <c r="C42" s="264"/>
      <c r="D42" s="264"/>
      <c r="E42" s="279" t="s">
        <v>107</v>
      </c>
      <c r="F42" s="279"/>
      <c r="G42" s="279"/>
      <c r="H42" s="279"/>
      <c r="I42" s="238" t="s">
        <v>108</v>
      </c>
      <c r="J42" s="238"/>
      <c r="K42" s="238"/>
      <c r="L42" s="236" t="s">
        <v>86</v>
      </c>
      <c r="M42" s="7"/>
      <c r="N42" s="102" t="s">
        <v>109</v>
      </c>
      <c r="O42" s="102"/>
      <c r="P42" s="10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c r="BU42" s="32"/>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c r="ED42" s="32"/>
      <c r="EE42" s="32"/>
      <c r="EF42" s="32"/>
      <c r="EG42" s="32"/>
      <c r="EH42" s="32"/>
      <c r="EI42" s="32"/>
      <c r="EJ42" s="32"/>
      <c r="EK42" s="32"/>
      <c r="EL42" s="32"/>
      <c r="EM42" s="32"/>
      <c r="EN42" s="32"/>
      <c r="EO42" s="32"/>
      <c r="EP42" s="32"/>
      <c r="EQ42" s="32"/>
      <c r="ER42" s="32"/>
      <c r="ES42" s="32"/>
      <c r="ET42" s="32"/>
      <c r="EU42" s="32"/>
      <c r="EV42" s="32"/>
      <c r="EW42" s="32"/>
      <c r="EX42" s="32"/>
      <c r="EY42" s="32"/>
      <c r="EZ42" s="32"/>
      <c r="FA42" s="32"/>
      <c r="FB42" s="32"/>
      <c r="FC42" s="32"/>
      <c r="FD42" s="32"/>
      <c r="FE42" s="32"/>
      <c r="FF42" s="32"/>
      <c r="FG42" s="32"/>
      <c r="FH42" s="32"/>
      <c r="FI42" s="32"/>
      <c r="FJ42" s="32"/>
      <c r="FK42" s="32"/>
      <c r="FL42" s="32"/>
      <c r="FM42" s="32"/>
      <c r="FN42" s="32"/>
      <c r="FO42" s="32"/>
      <c r="FP42" s="32"/>
      <c r="FQ42" s="32"/>
      <c r="FR42" s="32"/>
      <c r="FS42" s="32"/>
      <c r="FT42" s="32"/>
      <c r="FU42" s="32"/>
      <c r="FV42" s="32"/>
      <c r="FW42" s="32"/>
      <c r="FX42" s="32"/>
      <c r="FY42" s="32"/>
      <c r="FZ42" s="32"/>
      <c r="GA42" s="32"/>
      <c r="GB42" s="32"/>
      <c r="GC42" s="32"/>
      <c r="GD42" s="32"/>
      <c r="GE42" s="32"/>
      <c r="GF42" s="32"/>
      <c r="GG42" s="32"/>
      <c r="GH42" s="32"/>
    </row>
    <row r="43" spans="1:190" s="107" customFormat="1" ht="18" hidden="1" customHeight="1" thickTop="1">
      <c r="A43" s="32"/>
      <c r="B43" s="263"/>
      <c r="C43" s="264"/>
      <c r="D43" s="264"/>
      <c r="E43" s="279"/>
      <c r="F43" s="279"/>
      <c r="G43" s="279"/>
      <c r="H43" s="279"/>
      <c r="I43" s="238"/>
      <c r="J43" s="238"/>
      <c r="K43" s="238"/>
      <c r="L43" s="236"/>
      <c r="M43" s="7"/>
      <c r="N43" s="102"/>
      <c r="O43" s="102"/>
      <c r="P43" s="10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c r="BU43" s="32"/>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c r="DL43" s="32"/>
      <c r="DM43" s="32"/>
      <c r="DN43" s="32"/>
      <c r="DO43" s="32"/>
      <c r="DP43" s="32"/>
      <c r="DQ43" s="32"/>
      <c r="DR43" s="32"/>
      <c r="DS43" s="32"/>
      <c r="DT43" s="32"/>
      <c r="DU43" s="32"/>
      <c r="DV43" s="32"/>
      <c r="DW43" s="32"/>
      <c r="DX43" s="32"/>
      <c r="DY43" s="32"/>
      <c r="DZ43" s="32"/>
      <c r="EA43" s="32"/>
      <c r="EB43" s="32"/>
      <c r="EC43" s="32"/>
      <c r="ED43" s="32"/>
      <c r="EE43" s="32"/>
      <c r="EF43" s="32"/>
      <c r="EG43" s="32"/>
      <c r="EH43" s="32"/>
      <c r="EI43" s="32"/>
      <c r="EJ43" s="32"/>
      <c r="EK43" s="32"/>
      <c r="EL43" s="32"/>
      <c r="EM43" s="32"/>
      <c r="EN43" s="32"/>
      <c r="EO43" s="32"/>
      <c r="EP43" s="32"/>
      <c r="EQ43" s="32"/>
      <c r="ER43" s="32"/>
      <c r="ES43" s="32"/>
      <c r="ET43" s="32"/>
      <c r="EU43" s="32"/>
      <c r="EV43" s="32"/>
      <c r="EW43" s="32"/>
      <c r="EX43" s="32"/>
      <c r="EY43" s="32"/>
      <c r="EZ43" s="32"/>
      <c r="FA43" s="32"/>
      <c r="FB43" s="32"/>
      <c r="FC43" s="32"/>
      <c r="FD43" s="32"/>
      <c r="FE43" s="32"/>
      <c r="FF43" s="32"/>
      <c r="FG43" s="32"/>
      <c r="FH43" s="32"/>
      <c r="FI43" s="32"/>
      <c r="FJ43" s="32"/>
      <c r="FK43" s="32"/>
      <c r="FL43" s="32"/>
      <c r="FM43" s="32"/>
      <c r="FN43" s="32"/>
      <c r="FO43" s="32"/>
      <c r="FP43" s="32"/>
      <c r="FQ43" s="32"/>
      <c r="FR43" s="32"/>
      <c r="FS43" s="32"/>
      <c r="FT43" s="32"/>
      <c r="FU43" s="32"/>
      <c r="FV43" s="32"/>
      <c r="FW43" s="32"/>
      <c r="FX43" s="32"/>
      <c r="FY43" s="32"/>
      <c r="FZ43" s="32"/>
      <c r="GA43" s="32"/>
      <c r="GB43" s="32"/>
      <c r="GC43" s="32"/>
      <c r="GD43" s="32"/>
      <c r="GE43" s="32"/>
      <c r="GF43" s="32"/>
      <c r="GG43" s="32"/>
      <c r="GH43" s="32"/>
    </row>
    <row r="44" spans="1:190" s="107" customFormat="1" ht="18" customHeight="1">
      <c r="A44" s="32"/>
      <c r="B44" s="263"/>
      <c r="C44" s="264"/>
      <c r="D44" s="264"/>
      <c r="E44" s="279"/>
      <c r="F44" s="279"/>
      <c r="G44" s="279"/>
      <c r="H44" s="279"/>
      <c r="I44" s="238"/>
      <c r="J44" s="238"/>
      <c r="K44" s="238"/>
      <c r="L44" s="236"/>
      <c r="M44" s="7"/>
      <c r="N44" s="102"/>
      <c r="O44" s="102"/>
      <c r="P44" s="10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c r="BN44" s="32"/>
      <c r="BO44" s="32"/>
      <c r="BP44" s="32"/>
      <c r="BQ44" s="32"/>
      <c r="BR44" s="32"/>
      <c r="BS44" s="32"/>
      <c r="BT44" s="32"/>
      <c r="BU44" s="32"/>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c r="EN44" s="32"/>
      <c r="EO44" s="32"/>
      <c r="EP44" s="32"/>
      <c r="EQ44" s="32"/>
      <c r="ER44" s="32"/>
      <c r="ES44" s="32"/>
      <c r="ET44" s="32"/>
      <c r="EU44" s="32"/>
      <c r="EV44" s="32"/>
      <c r="EW44" s="32"/>
      <c r="EX44" s="32"/>
      <c r="EY44" s="32"/>
      <c r="EZ44" s="32"/>
      <c r="FA44" s="32"/>
      <c r="FB44" s="32"/>
      <c r="FC44" s="32"/>
      <c r="FD44" s="32"/>
      <c r="FE44" s="32"/>
      <c r="FF44" s="32"/>
      <c r="FG44" s="32"/>
      <c r="FH44" s="32"/>
      <c r="FI44" s="32"/>
      <c r="FJ44" s="32"/>
      <c r="FK44" s="32"/>
      <c r="FL44" s="32"/>
      <c r="FM44" s="32"/>
      <c r="FN44" s="32"/>
      <c r="FO44" s="32"/>
      <c r="FP44" s="32"/>
      <c r="FQ44" s="32"/>
      <c r="FR44" s="32"/>
      <c r="FS44" s="32"/>
      <c r="FT44" s="32"/>
      <c r="FU44" s="32"/>
      <c r="FV44" s="32"/>
      <c r="FW44" s="32"/>
      <c r="FX44" s="32"/>
      <c r="FY44" s="32"/>
      <c r="FZ44" s="32"/>
      <c r="GA44" s="32"/>
      <c r="GB44" s="32"/>
      <c r="GC44" s="32"/>
      <c r="GD44" s="32"/>
      <c r="GE44" s="32"/>
      <c r="GF44" s="32"/>
      <c r="GG44" s="32"/>
      <c r="GH44" s="32"/>
    </row>
    <row r="45" spans="1:190" s="107" customFormat="1" ht="16.350000000000001" hidden="1" customHeight="1">
      <c r="A45" s="32"/>
      <c r="B45" s="263"/>
      <c r="C45" s="264"/>
      <c r="D45" s="264"/>
      <c r="E45" s="279"/>
      <c r="F45" s="279"/>
      <c r="G45" s="279"/>
      <c r="H45" s="279"/>
      <c r="I45" s="238"/>
      <c r="J45" s="238"/>
      <c r="K45" s="238"/>
      <c r="L45" s="236"/>
      <c r="M45" s="7"/>
      <c r="N45" s="102"/>
      <c r="O45" s="102"/>
      <c r="P45" s="10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N45" s="32"/>
      <c r="BO45" s="32"/>
      <c r="BP45" s="32"/>
      <c r="BQ45" s="32"/>
      <c r="BR45" s="32"/>
      <c r="BS45" s="32"/>
      <c r="BT45" s="32"/>
      <c r="BU45" s="32"/>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c r="EL45" s="32"/>
      <c r="EM45" s="32"/>
      <c r="EN45" s="32"/>
      <c r="EO45" s="32"/>
      <c r="EP45" s="32"/>
      <c r="EQ45" s="32"/>
      <c r="ER45" s="32"/>
      <c r="ES45" s="32"/>
      <c r="ET45" s="32"/>
      <c r="EU45" s="32"/>
      <c r="EV45" s="32"/>
      <c r="EW45" s="32"/>
      <c r="EX45" s="32"/>
      <c r="EY45" s="32"/>
      <c r="EZ45" s="32"/>
      <c r="FA45" s="32"/>
      <c r="FB45" s="32"/>
      <c r="FC45" s="32"/>
      <c r="FD45" s="32"/>
      <c r="FE45" s="32"/>
      <c r="FF45" s="32"/>
      <c r="FG45" s="32"/>
      <c r="FH45" s="32"/>
      <c r="FI45" s="32"/>
      <c r="FJ45" s="32"/>
      <c r="FK45" s="32"/>
      <c r="FL45" s="32"/>
      <c r="FM45" s="32"/>
      <c r="FN45" s="32"/>
      <c r="FO45" s="32"/>
      <c r="FP45" s="32"/>
      <c r="FQ45" s="32"/>
      <c r="FR45" s="32"/>
      <c r="FS45" s="32"/>
      <c r="FT45" s="32"/>
      <c r="FU45" s="32"/>
      <c r="FV45" s="32"/>
      <c r="FW45" s="32"/>
      <c r="FX45" s="32"/>
      <c r="FY45" s="32"/>
      <c r="FZ45" s="32"/>
      <c r="GA45" s="32"/>
      <c r="GB45" s="32"/>
      <c r="GC45" s="32"/>
      <c r="GD45" s="32"/>
      <c r="GE45" s="32"/>
      <c r="GF45" s="32"/>
      <c r="GG45" s="32"/>
      <c r="GH45" s="32"/>
    </row>
    <row r="46" spans="1:190" s="107" customFormat="1" ht="16.350000000000001" customHeight="1">
      <c r="A46" s="32"/>
      <c r="B46" s="265"/>
      <c r="C46" s="266"/>
      <c r="D46" s="266"/>
      <c r="E46" s="279"/>
      <c r="F46" s="279"/>
      <c r="G46" s="279"/>
      <c r="H46" s="279"/>
      <c r="I46" s="239"/>
      <c r="J46" s="239"/>
      <c r="K46" s="239"/>
      <c r="L46" s="237"/>
      <c r="M46" s="7"/>
      <c r="N46" s="102"/>
      <c r="O46" s="102"/>
      <c r="P46" s="10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row>
    <row r="47" spans="1:190" s="107" customFormat="1" ht="33" customHeight="1">
      <c r="A47" s="32"/>
      <c r="B47" s="35"/>
      <c r="C47" s="267"/>
      <c r="D47" s="267"/>
      <c r="E47" s="268"/>
      <c r="F47" s="269"/>
      <c r="G47" s="269"/>
      <c r="H47" s="270"/>
      <c r="I47" s="260" t="str">
        <f>IF(E47="","",'Podpůrná data'!$J$4)</f>
        <v/>
      </c>
      <c r="J47" s="260"/>
      <c r="K47" s="260"/>
      <c r="L47" s="176">
        <f>IF(I47="",0,E47*I47)</f>
        <v>0</v>
      </c>
      <c r="M47" s="109">
        <f>IF(L47&gt;0,IF(ISTEXT(C47)=TRUE,0,1),0)</f>
        <v>0</v>
      </c>
      <c r="N47" s="102"/>
      <c r="O47" s="102"/>
      <c r="P47" s="10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c r="EN47" s="32"/>
      <c r="EO47" s="32"/>
      <c r="EP47" s="32"/>
      <c r="EQ47" s="32"/>
      <c r="ER47" s="32"/>
      <c r="ES47" s="32"/>
      <c r="ET47" s="32"/>
      <c r="EU47" s="32"/>
      <c r="EV47" s="32"/>
      <c r="EW47" s="32"/>
      <c r="EX47" s="32"/>
      <c r="EY47" s="32"/>
      <c r="EZ47" s="32"/>
      <c r="FA47" s="32"/>
      <c r="FB47" s="32"/>
      <c r="FC47" s="32"/>
      <c r="FD47" s="32"/>
      <c r="FE47" s="32"/>
      <c r="FF47" s="32"/>
      <c r="FG47" s="32"/>
      <c r="FH47" s="32"/>
      <c r="FI47" s="32"/>
      <c r="FJ47" s="32"/>
      <c r="FK47" s="32"/>
      <c r="FL47" s="32"/>
      <c r="FM47" s="32"/>
      <c r="FN47" s="32"/>
      <c r="FO47" s="32"/>
      <c r="FP47" s="32"/>
      <c r="FQ47" s="32"/>
      <c r="FR47" s="32"/>
      <c r="FS47" s="32"/>
      <c r="FT47" s="32"/>
      <c r="FU47" s="32"/>
      <c r="FV47" s="32"/>
      <c r="FW47" s="32"/>
      <c r="FX47" s="32"/>
      <c r="FY47" s="32"/>
      <c r="FZ47" s="32"/>
      <c r="GA47" s="32"/>
      <c r="GB47" s="32"/>
      <c r="GC47" s="32"/>
      <c r="GD47" s="32"/>
      <c r="GE47" s="32"/>
      <c r="GF47" s="32"/>
      <c r="GG47" s="32"/>
      <c r="GH47" s="32"/>
    </row>
    <row r="48" spans="1:190" s="107" customFormat="1" ht="16.5" customHeight="1" thickBot="1">
      <c r="A48" s="32"/>
      <c r="B48" s="37"/>
      <c r="C48" s="17"/>
      <c r="D48" s="17"/>
      <c r="E48" s="17"/>
      <c r="F48" s="17"/>
      <c r="G48" s="17"/>
      <c r="H48" s="17"/>
      <c r="I48" s="17"/>
      <c r="J48" s="17"/>
      <c r="K48" s="17"/>
      <c r="L48" s="18"/>
      <c r="M48" s="7"/>
      <c r="N48" s="102"/>
      <c r="O48" s="102"/>
      <c r="P48" s="10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c r="EL48" s="32"/>
      <c r="EM48" s="32"/>
      <c r="EN48" s="32"/>
      <c r="EO48" s="32"/>
      <c r="EP48" s="32"/>
      <c r="EQ48" s="32"/>
      <c r="ER48" s="32"/>
      <c r="ES48" s="32"/>
      <c r="ET48" s="32"/>
      <c r="EU48" s="32"/>
      <c r="EV48" s="32"/>
      <c r="EW48" s="32"/>
      <c r="EX48" s="32"/>
      <c r="EY48" s="32"/>
      <c r="EZ48" s="32"/>
      <c r="FA48" s="32"/>
      <c r="FB48" s="32"/>
      <c r="FC48" s="32"/>
      <c r="FD48" s="32"/>
      <c r="FE48" s="32"/>
      <c r="FF48" s="32"/>
      <c r="FG48" s="32"/>
      <c r="FH48" s="32"/>
      <c r="FI48" s="32"/>
      <c r="FJ48" s="32"/>
      <c r="FK48" s="32"/>
      <c r="FL48" s="32"/>
      <c r="FM48" s="32"/>
      <c r="FN48" s="32"/>
      <c r="FO48" s="32"/>
      <c r="FP48" s="32"/>
      <c r="FQ48" s="32"/>
      <c r="FR48" s="32"/>
      <c r="FS48" s="32"/>
      <c r="FT48" s="32"/>
      <c r="FU48" s="32"/>
      <c r="FV48" s="32"/>
      <c r="FW48" s="32"/>
      <c r="FX48" s="32"/>
      <c r="FY48" s="32"/>
      <c r="FZ48" s="32"/>
      <c r="GA48" s="32"/>
      <c r="GB48" s="32"/>
      <c r="GC48" s="32"/>
      <c r="GD48" s="32"/>
      <c r="GE48" s="32"/>
      <c r="GF48" s="32"/>
      <c r="GG48" s="32"/>
      <c r="GH48" s="32"/>
    </row>
    <row r="49" spans="1:190" ht="15" thickBot="1"/>
    <row r="50" spans="1:190" s="107" customFormat="1" ht="59.1" customHeight="1">
      <c r="A50" s="32"/>
      <c r="B50" s="261" t="s">
        <v>64</v>
      </c>
      <c r="C50" s="262"/>
      <c r="D50" s="262"/>
      <c r="E50" s="259" t="s">
        <v>77</v>
      </c>
      <c r="F50" s="259"/>
      <c r="G50" s="93" t="s">
        <v>110</v>
      </c>
      <c r="H50" s="93" t="s">
        <v>78</v>
      </c>
      <c r="I50" s="93" t="s">
        <v>79</v>
      </c>
      <c r="J50" s="259" t="s">
        <v>81</v>
      </c>
      <c r="K50" s="259"/>
      <c r="L50" s="71" t="s">
        <v>82</v>
      </c>
      <c r="M50" s="7"/>
      <c r="N50" s="252" t="s">
        <v>99</v>
      </c>
      <c r="O50" s="253"/>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c r="BU50" s="32"/>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c r="DL50" s="32"/>
      <c r="DM50" s="32"/>
      <c r="DN50" s="32"/>
      <c r="DO50" s="32"/>
      <c r="DP50" s="32"/>
      <c r="DQ50" s="32"/>
      <c r="DR50" s="32"/>
      <c r="DS50" s="32"/>
      <c r="DT50" s="32"/>
      <c r="DU50" s="32"/>
      <c r="DV50" s="32"/>
      <c r="DW50" s="32"/>
      <c r="DX50" s="32"/>
      <c r="DY50" s="32"/>
      <c r="DZ50" s="32"/>
      <c r="EA50" s="32"/>
      <c r="EB50" s="32"/>
      <c r="EC50" s="32"/>
      <c r="ED50" s="32"/>
      <c r="EE50" s="32"/>
      <c r="EF50" s="32"/>
      <c r="EG50" s="32"/>
      <c r="EH50" s="32"/>
      <c r="EI50" s="32"/>
      <c r="EJ50" s="32"/>
      <c r="EK50" s="32"/>
      <c r="EL50" s="32"/>
      <c r="EM50" s="32"/>
      <c r="EN50" s="32"/>
      <c r="EO50" s="32"/>
      <c r="EP50" s="32"/>
      <c r="EQ50" s="32"/>
      <c r="ER50" s="32"/>
      <c r="ES50" s="32"/>
      <c r="ET50" s="32"/>
      <c r="EU50" s="32"/>
      <c r="EV50" s="32"/>
      <c r="EW50" s="32"/>
      <c r="EX50" s="32"/>
      <c r="EY50" s="32"/>
      <c r="EZ50" s="32"/>
      <c r="FA50" s="32"/>
      <c r="FB50" s="32"/>
      <c r="FC50" s="32"/>
      <c r="FD50" s="32"/>
      <c r="FE50" s="32"/>
      <c r="FF50" s="32"/>
      <c r="FG50" s="32"/>
      <c r="FH50" s="32"/>
      <c r="FI50" s="32"/>
      <c r="FJ50" s="32"/>
      <c r="FK50" s="32"/>
      <c r="FL50" s="32"/>
      <c r="FM50" s="32"/>
      <c r="FN50" s="32"/>
      <c r="FO50" s="32"/>
      <c r="FP50" s="32"/>
      <c r="FQ50" s="32"/>
      <c r="FR50" s="32"/>
      <c r="FS50" s="32"/>
      <c r="FT50" s="32"/>
      <c r="FU50" s="32"/>
      <c r="FV50" s="32"/>
      <c r="FW50" s="32"/>
      <c r="FX50" s="32"/>
      <c r="FY50" s="32"/>
      <c r="FZ50" s="32"/>
      <c r="GA50" s="32"/>
      <c r="GB50" s="32"/>
      <c r="GC50" s="32"/>
      <c r="GD50" s="32"/>
      <c r="GE50" s="32"/>
      <c r="GF50" s="32"/>
      <c r="GG50" s="32"/>
      <c r="GH50" s="32"/>
    </row>
    <row r="51" spans="1:190" s="107" customFormat="1" ht="21" hidden="1" customHeight="1" thickBot="1">
      <c r="A51" s="32"/>
      <c r="B51" s="263"/>
      <c r="C51" s="264"/>
      <c r="D51" s="264"/>
      <c r="E51" s="34"/>
      <c r="F51" s="34"/>
      <c r="G51" s="34"/>
      <c r="H51" s="280" t="s">
        <v>111</v>
      </c>
      <c r="I51" s="238" t="s">
        <v>85</v>
      </c>
      <c r="J51" s="99"/>
      <c r="K51" s="42"/>
      <c r="L51" s="236" t="s">
        <v>86</v>
      </c>
      <c r="M51" s="7"/>
      <c r="N51" s="287">
        <v>244021</v>
      </c>
      <c r="O51" s="288"/>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B51" s="32"/>
      <c r="DC51" s="32"/>
      <c r="DD51" s="32"/>
      <c r="DE51" s="32"/>
      <c r="DF51" s="32"/>
      <c r="DG51" s="32"/>
      <c r="DH51" s="32"/>
      <c r="DI51" s="32"/>
      <c r="DJ51" s="32"/>
      <c r="DK51" s="32"/>
      <c r="DL51" s="32"/>
      <c r="DM51" s="32"/>
      <c r="DN51" s="32"/>
      <c r="DO51" s="32"/>
      <c r="DP51" s="32"/>
      <c r="DQ51" s="32"/>
      <c r="DR51" s="32"/>
      <c r="DS51" s="32"/>
      <c r="DT51" s="32"/>
      <c r="DU51" s="32"/>
      <c r="DV51" s="32"/>
      <c r="DW51" s="32"/>
      <c r="DX51" s="32"/>
      <c r="DY51" s="32"/>
      <c r="DZ51" s="32"/>
      <c r="EA51" s="32"/>
      <c r="EB51" s="32"/>
      <c r="EC51" s="32"/>
      <c r="ED51" s="32"/>
      <c r="EE51" s="32"/>
      <c r="EF51" s="32"/>
      <c r="EG51" s="32"/>
      <c r="EH51" s="32"/>
      <c r="EI51" s="32"/>
      <c r="EJ51" s="32"/>
      <c r="EK51" s="32"/>
      <c r="EL51" s="32"/>
      <c r="EM51" s="32"/>
      <c r="EN51" s="32"/>
      <c r="EO51" s="32"/>
      <c r="EP51" s="32"/>
      <c r="EQ51" s="32"/>
      <c r="ER51" s="32"/>
      <c r="ES51" s="32"/>
      <c r="ET51" s="32"/>
      <c r="EU51" s="32"/>
      <c r="EV51" s="32"/>
      <c r="EW51" s="32"/>
      <c r="EX51" s="32"/>
      <c r="EY51" s="32"/>
      <c r="EZ51" s="32"/>
      <c r="FA51" s="32"/>
      <c r="FB51" s="32"/>
      <c r="FC51" s="32"/>
      <c r="FD51" s="32"/>
      <c r="FE51" s="32"/>
      <c r="FF51" s="32"/>
      <c r="FG51" s="32"/>
      <c r="FH51" s="32"/>
      <c r="FI51" s="32"/>
      <c r="FJ51" s="32"/>
      <c r="FK51" s="32"/>
      <c r="FL51" s="32"/>
      <c r="FM51" s="32"/>
      <c r="FN51" s="32"/>
      <c r="FO51" s="32"/>
      <c r="FP51" s="32"/>
      <c r="FQ51" s="32"/>
      <c r="FR51" s="32"/>
      <c r="FS51" s="32"/>
      <c r="FT51" s="32"/>
      <c r="FU51" s="32"/>
      <c r="FV51" s="32"/>
      <c r="FW51" s="32"/>
      <c r="FX51" s="32"/>
      <c r="FY51" s="32"/>
      <c r="FZ51" s="32"/>
      <c r="GA51" s="32"/>
      <c r="GB51" s="32"/>
      <c r="GC51" s="32"/>
      <c r="GD51" s="32"/>
      <c r="GE51" s="32"/>
      <c r="GF51" s="32"/>
      <c r="GG51" s="32"/>
      <c r="GH51" s="32"/>
    </row>
    <row r="52" spans="1:190" s="107" customFormat="1" ht="18" hidden="1" customHeight="1" thickTop="1">
      <c r="A52" s="32"/>
      <c r="B52" s="263"/>
      <c r="C52" s="264"/>
      <c r="D52" s="264"/>
      <c r="E52" s="34"/>
      <c r="F52" s="34"/>
      <c r="G52" s="34"/>
      <c r="H52" s="280"/>
      <c r="I52" s="238"/>
      <c r="J52" s="99"/>
      <c r="K52" s="42"/>
      <c r="L52" s="236"/>
      <c r="M52" s="7"/>
      <c r="N52" s="254"/>
      <c r="O52" s="285"/>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32"/>
      <c r="BM52" s="32"/>
      <c r="BN52" s="32"/>
      <c r="BO52" s="32"/>
      <c r="BP52" s="32"/>
      <c r="BQ52" s="32"/>
      <c r="BR52" s="32"/>
      <c r="BS52" s="32"/>
      <c r="BT52" s="32"/>
      <c r="BU52" s="32"/>
      <c r="BV52" s="32"/>
      <c r="BW52" s="32"/>
      <c r="BX52" s="32"/>
      <c r="BY52" s="32"/>
      <c r="BZ52" s="32"/>
      <c r="CA52" s="32"/>
      <c r="CB52" s="32"/>
      <c r="CC52" s="32"/>
      <c r="CD52" s="32"/>
      <c r="CE52" s="32"/>
      <c r="CF52" s="32"/>
      <c r="CG52" s="32"/>
      <c r="CH52" s="32"/>
      <c r="CI52" s="32"/>
      <c r="CJ52" s="32"/>
      <c r="CK52" s="32"/>
      <c r="CL52" s="32"/>
      <c r="CM52" s="32"/>
      <c r="CN52" s="32"/>
      <c r="CO52" s="32"/>
      <c r="CP52" s="32"/>
      <c r="CQ52" s="32"/>
      <c r="CR52" s="32"/>
      <c r="CS52" s="32"/>
      <c r="CT52" s="32"/>
      <c r="CU52" s="32"/>
      <c r="CV52" s="32"/>
      <c r="CW52" s="32"/>
      <c r="CX52" s="32"/>
      <c r="CY52" s="32"/>
      <c r="CZ52" s="32"/>
      <c r="DA52" s="32"/>
      <c r="DB52" s="32"/>
      <c r="DC52" s="32"/>
      <c r="DD52" s="32"/>
      <c r="DE52" s="32"/>
      <c r="DF52" s="32"/>
      <c r="DG52" s="32"/>
      <c r="DH52" s="32"/>
      <c r="DI52" s="32"/>
      <c r="DJ52" s="32"/>
      <c r="DK52" s="32"/>
      <c r="DL52" s="32"/>
      <c r="DM52" s="32"/>
      <c r="DN52" s="32"/>
      <c r="DO52" s="32"/>
      <c r="DP52" s="32"/>
      <c r="DQ52" s="32"/>
      <c r="DR52" s="32"/>
      <c r="DS52" s="32"/>
      <c r="DT52" s="32"/>
      <c r="DU52" s="32"/>
      <c r="DV52" s="32"/>
      <c r="DW52" s="32"/>
      <c r="DX52" s="32"/>
      <c r="DY52" s="32"/>
      <c r="DZ52" s="32"/>
      <c r="EA52" s="32"/>
      <c r="EB52" s="32"/>
      <c r="EC52" s="32"/>
      <c r="ED52" s="32"/>
      <c r="EE52" s="32"/>
      <c r="EF52" s="32"/>
      <c r="EG52" s="32"/>
      <c r="EH52" s="32"/>
      <c r="EI52" s="32"/>
      <c r="EJ52" s="32"/>
      <c r="EK52" s="32"/>
      <c r="EL52" s="32"/>
      <c r="EM52" s="32"/>
      <c r="EN52" s="32"/>
      <c r="EO52" s="32"/>
      <c r="EP52" s="32"/>
      <c r="EQ52" s="32"/>
      <c r="ER52" s="32"/>
      <c r="ES52" s="32"/>
      <c r="ET52" s="32"/>
      <c r="EU52" s="32"/>
      <c r="EV52" s="32"/>
      <c r="EW52" s="32"/>
      <c r="EX52" s="32"/>
      <c r="EY52" s="32"/>
      <c r="EZ52" s="32"/>
      <c r="FA52" s="32"/>
      <c r="FB52" s="32"/>
      <c r="FC52" s="32"/>
      <c r="FD52" s="32"/>
      <c r="FE52" s="32"/>
      <c r="FF52" s="32"/>
      <c r="FG52" s="32"/>
      <c r="FH52" s="32"/>
      <c r="FI52" s="32"/>
      <c r="FJ52" s="32"/>
      <c r="FK52" s="32"/>
      <c r="FL52" s="32"/>
      <c r="FM52" s="32"/>
      <c r="FN52" s="32"/>
      <c r="FO52" s="32"/>
      <c r="FP52" s="32"/>
      <c r="FQ52" s="32"/>
      <c r="FR52" s="32"/>
      <c r="FS52" s="32"/>
      <c r="FT52" s="32"/>
      <c r="FU52" s="32"/>
      <c r="FV52" s="32"/>
      <c r="FW52" s="32"/>
      <c r="FX52" s="32"/>
      <c r="FY52" s="32"/>
      <c r="FZ52" s="32"/>
      <c r="GA52" s="32"/>
      <c r="GB52" s="32"/>
      <c r="GC52" s="32"/>
      <c r="GD52" s="32"/>
      <c r="GE52" s="32"/>
      <c r="GF52" s="32"/>
      <c r="GG52" s="32"/>
      <c r="GH52" s="32"/>
    </row>
    <row r="53" spans="1:190" s="107" customFormat="1" ht="18" customHeight="1">
      <c r="A53" s="32"/>
      <c r="B53" s="263"/>
      <c r="C53" s="264"/>
      <c r="D53" s="264"/>
      <c r="E53" s="238" t="s">
        <v>112</v>
      </c>
      <c r="F53" s="238"/>
      <c r="G53" s="238" t="s">
        <v>113</v>
      </c>
      <c r="H53" s="280"/>
      <c r="I53" s="238"/>
      <c r="J53" s="238" t="s">
        <v>86</v>
      </c>
      <c r="K53" s="238"/>
      <c r="L53" s="236"/>
      <c r="M53" s="7"/>
      <c r="N53" s="254"/>
      <c r="O53" s="285"/>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32"/>
      <c r="BS53" s="32"/>
      <c r="BT53" s="32"/>
      <c r="BU53" s="32"/>
      <c r="BV53" s="32"/>
      <c r="BW53" s="32"/>
      <c r="BX53" s="32"/>
      <c r="BY53" s="32"/>
      <c r="BZ53" s="32"/>
      <c r="CA53" s="32"/>
      <c r="CB53" s="32"/>
      <c r="CC53" s="32"/>
      <c r="CD53" s="32"/>
      <c r="CE53" s="32"/>
      <c r="CF53" s="32"/>
      <c r="CG53" s="32"/>
      <c r="CH53" s="32"/>
      <c r="CI53" s="32"/>
      <c r="CJ53" s="32"/>
      <c r="CK53" s="32"/>
      <c r="CL53" s="32"/>
      <c r="CM53" s="32"/>
      <c r="CN53" s="32"/>
      <c r="CO53" s="32"/>
      <c r="CP53" s="32"/>
      <c r="CQ53" s="32"/>
      <c r="CR53" s="32"/>
      <c r="CS53" s="32"/>
      <c r="CT53" s="32"/>
      <c r="CU53" s="32"/>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32"/>
      <c r="EF53" s="32"/>
      <c r="EG53" s="32"/>
      <c r="EH53" s="32"/>
      <c r="EI53" s="32"/>
      <c r="EJ53" s="32"/>
      <c r="EK53" s="32"/>
      <c r="EL53" s="32"/>
      <c r="EM53" s="32"/>
      <c r="EN53" s="32"/>
      <c r="EO53" s="32"/>
      <c r="EP53" s="32"/>
      <c r="EQ53" s="32"/>
      <c r="ER53" s="32"/>
      <c r="ES53" s="32"/>
      <c r="ET53" s="32"/>
      <c r="EU53" s="32"/>
      <c r="EV53" s="32"/>
      <c r="EW53" s="32"/>
      <c r="EX53" s="32"/>
      <c r="EY53" s="32"/>
      <c r="EZ53" s="32"/>
      <c r="FA53" s="32"/>
      <c r="FB53" s="32"/>
      <c r="FC53" s="32"/>
      <c r="FD53" s="32"/>
      <c r="FE53" s="32"/>
      <c r="FF53" s="32"/>
      <c r="FG53" s="32"/>
      <c r="FH53" s="32"/>
      <c r="FI53" s="32"/>
      <c r="FJ53" s="32"/>
      <c r="FK53" s="32"/>
      <c r="FL53" s="32"/>
      <c r="FM53" s="32"/>
      <c r="FN53" s="32"/>
      <c r="FO53" s="32"/>
      <c r="FP53" s="32"/>
      <c r="FQ53" s="32"/>
      <c r="FR53" s="32"/>
      <c r="FS53" s="32"/>
      <c r="FT53" s="32"/>
      <c r="FU53" s="32"/>
      <c r="FV53" s="32"/>
      <c r="FW53" s="32"/>
      <c r="FX53" s="32"/>
      <c r="FY53" s="32"/>
      <c r="FZ53" s="32"/>
      <c r="GA53" s="32"/>
      <c r="GB53" s="32"/>
      <c r="GC53" s="32"/>
      <c r="GD53" s="32"/>
      <c r="GE53" s="32"/>
      <c r="GF53" s="32"/>
      <c r="GG53" s="32"/>
      <c r="GH53" s="32"/>
    </row>
    <row r="54" spans="1:190" s="107" customFormat="1" ht="16.350000000000001" customHeight="1">
      <c r="A54" s="32"/>
      <c r="B54" s="263"/>
      <c r="C54" s="264"/>
      <c r="D54" s="264"/>
      <c r="E54" s="238"/>
      <c r="F54" s="238"/>
      <c r="G54" s="238"/>
      <c r="H54" s="280"/>
      <c r="I54" s="238"/>
      <c r="J54" s="238"/>
      <c r="K54" s="238"/>
      <c r="L54" s="236"/>
      <c r="M54" s="7"/>
      <c r="N54" s="254"/>
      <c r="O54" s="285"/>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2"/>
      <c r="BS54" s="32"/>
      <c r="BT54" s="32"/>
      <c r="BU54" s="32"/>
      <c r="BV54" s="32"/>
      <c r="BW54" s="32"/>
      <c r="BX54" s="32"/>
      <c r="BY54" s="32"/>
      <c r="BZ54" s="32"/>
      <c r="CA54" s="32"/>
      <c r="CB54" s="32"/>
      <c r="CC54" s="32"/>
      <c r="CD54" s="32"/>
      <c r="CE54" s="32"/>
      <c r="CF54" s="32"/>
      <c r="CG54" s="32"/>
      <c r="CH54" s="32"/>
      <c r="CI54" s="32"/>
      <c r="CJ54" s="32"/>
      <c r="CK54" s="32"/>
      <c r="CL54" s="32"/>
      <c r="CM54" s="32"/>
      <c r="CN54" s="32"/>
      <c r="CO54" s="32"/>
      <c r="CP54" s="32"/>
      <c r="CQ54" s="32"/>
      <c r="CR54" s="32"/>
      <c r="CS54" s="32"/>
      <c r="CT54" s="32"/>
      <c r="CU54" s="32"/>
      <c r="CV54" s="32"/>
      <c r="CW54" s="32"/>
      <c r="CX54" s="32"/>
      <c r="CY54" s="32"/>
      <c r="CZ54" s="32"/>
      <c r="DA54" s="32"/>
      <c r="DB54" s="32"/>
      <c r="DC54" s="32"/>
      <c r="DD54" s="32"/>
      <c r="DE54" s="32"/>
      <c r="DF54" s="32"/>
      <c r="DG54" s="32"/>
      <c r="DH54" s="32"/>
      <c r="DI54" s="32"/>
      <c r="DJ54" s="32"/>
      <c r="DK54" s="32"/>
      <c r="DL54" s="32"/>
      <c r="DM54" s="32"/>
      <c r="DN54" s="32"/>
      <c r="DO54" s="32"/>
      <c r="DP54" s="32"/>
      <c r="DQ54" s="32"/>
      <c r="DR54" s="32"/>
      <c r="DS54" s="32"/>
      <c r="DT54" s="32"/>
      <c r="DU54" s="32"/>
      <c r="DV54" s="32"/>
      <c r="DW54" s="32"/>
      <c r="DX54" s="32"/>
      <c r="DY54" s="32"/>
      <c r="DZ54" s="32"/>
      <c r="EA54" s="32"/>
      <c r="EB54" s="32"/>
      <c r="EC54" s="32"/>
      <c r="ED54" s="32"/>
      <c r="EE54" s="32"/>
      <c r="EF54" s="32"/>
      <c r="EG54" s="32"/>
      <c r="EH54" s="32"/>
      <c r="EI54" s="32"/>
      <c r="EJ54" s="32"/>
      <c r="EK54" s="32"/>
      <c r="EL54" s="32"/>
      <c r="EM54" s="32"/>
      <c r="EN54" s="32"/>
      <c r="EO54" s="32"/>
      <c r="EP54" s="32"/>
      <c r="EQ54" s="32"/>
      <c r="ER54" s="32"/>
      <c r="ES54" s="32"/>
      <c r="ET54" s="32"/>
      <c r="EU54" s="32"/>
      <c r="EV54" s="32"/>
      <c r="EW54" s="32"/>
      <c r="EX54" s="32"/>
      <c r="EY54" s="32"/>
      <c r="EZ54" s="32"/>
      <c r="FA54" s="32"/>
      <c r="FB54" s="32"/>
      <c r="FC54" s="32"/>
      <c r="FD54" s="32"/>
      <c r="FE54" s="32"/>
      <c r="FF54" s="32"/>
      <c r="FG54" s="32"/>
      <c r="FH54" s="32"/>
      <c r="FI54" s="32"/>
      <c r="FJ54" s="32"/>
      <c r="FK54" s="32"/>
      <c r="FL54" s="32"/>
      <c r="FM54" s="32"/>
      <c r="FN54" s="32"/>
      <c r="FO54" s="32"/>
      <c r="FP54" s="32"/>
      <c r="FQ54" s="32"/>
      <c r="FR54" s="32"/>
      <c r="FS54" s="32"/>
      <c r="FT54" s="32"/>
      <c r="FU54" s="32"/>
      <c r="FV54" s="32"/>
      <c r="FW54" s="32"/>
      <c r="FX54" s="32"/>
      <c r="FY54" s="32"/>
      <c r="FZ54" s="32"/>
      <c r="GA54" s="32"/>
      <c r="GB54" s="32"/>
      <c r="GC54" s="32"/>
      <c r="GD54" s="32"/>
      <c r="GE54" s="32"/>
      <c r="GF54" s="32"/>
      <c r="GG54" s="32"/>
      <c r="GH54" s="32"/>
    </row>
    <row r="55" spans="1:190" s="107" customFormat="1" ht="16.350000000000001" customHeight="1">
      <c r="A55" s="32"/>
      <c r="B55" s="265"/>
      <c r="C55" s="266"/>
      <c r="D55" s="266"/>
      <c r="E55" s="238"/>
      <c r="F55" s="238"/>
      <c r="G55" s="238"/>
      <c r="H55" s="280"/>
      <c r="I55" s="239"/>
      <c r="J55" s="239"/>
      <c r="K55" s="239"/>
      <c r="L55" s="237"/>
      <c r="M55" s="7"/>
      <c r="N55" s="289"/>
      <c r="O55" s="290"/>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32"/>
      <c r="BS55" s="32"/>
      <c r="BT55" s="32"/>
      <c r="BU55" s="32"/>
      <c r="BV55" s="32"/>
      <c r="BW55" s="32"/>
      <c r="BX55" s="32"/>
      <c r="BY55" s="32"/>
      <c r="BZ55" s="32"/>
      <c r="CA55" s="32"/>
      <c r="CB55" s="32"/>
      <c r="CC55" s="32"/>
      <c r="CD55" s="32"/>
      <c r="CE55" s="32"/>
      <c r="CF55" s="32"/>
      <c r="CG55" s="32"/>
      <c r="CH55" s="32"/>
      <c r="CI55" s="32"/>
      <c r="CJ55" s="32"/>
      <c r="CK55" s="32"/>
      <c r="CL55" s="32"/>
      <c r="CM55" s="32"/>
      <c r="CN55" s="32"/>
      <c r="CO55" s="32"/>
      <c r="CP55" s="32"/>
      <c r="CQ55" s="32"/>
      <c r="CR55" s="32"/>
      <c r="CS55" s="32"/>
      <c r="CT55" s="32"/>
      <c r="CU55" s="32"/>
      <c r="CV55" s="32"/>
      <c r="CW55" s="32"/>
      <c r="CX55" s="32"/>
      <c r="CY55" s="32"/>
      <c r="CZ55" s="32"/>
      <c r="DA55" s="32"/>
      <c r="DB55" s="32"/>
      <c r="DC55" s="32"/>
      <c r="DD55" s="32"/>
      <c r="DE55" s="32"/>
      <c r="DF55" s="32"/>
      <c r="DG55" s="32"/>
      <c r="DH55" s="32"/>
      <c r="DI55" s="32"/>
      <c r="DJ55" s="32"/>
      <c r="DK55" s="32"/>
      <c r="DL55" s="32"/>
      <c r="DM55" s="32"/>
      <c r="DN55" s="32"/>
      <c r="DO55" s="32"/>
      <c r="DP55" s="32"/>
      <c r="DQ55" s="32"/>
      <c r="DR55" s="32"/>
      <c r="DS55" s="32"/>
      <c r="DT55" s="32"/>
      <c r="DU55" s="32"/>
      <c r="DV55" s="32"/>
      <c r="DW55" s="32"/>
      <c r="DX55" s="32"/>
      <c r="DY55" s="32"/>
      <c r="DZ55" s="32"/>
      <c r="EA55" s="32"/>
      <c r="EB55" s="32"/>
      <c r="EC55" s="32"/>
      <c r="ED55" s="32"/>
      <c r="EE55" s="32"/>
      <c r="EF55" s="32"/>
      <c r="EG55" s="32"/>
      <c r="EH55" s="32"/>
      <c r="EI55" s="32"/>
      <c r="EJ55" s="32"/>
      <c r="EK55" s="32"/>
      <c r="EL55" s="32"/>
      <c r="EM55" s="32"/>
      <c r="EN55" s="32"/>
      <c r="EO55" s="32"/>
      <c r="EP55" s="32"/>
      <c r="EQ55" s="32"/>
      <c r="ER55" s="32"/>
      <c r="ES55" s="32"/>
      <c r="ET55" s="32"/>
      <c r="EU55" s="32"/>
      <c r="EV55" s="32"/>
      <c r="EW55" s="32"/>
      <c r="EX55" s="32"/>
      <c r="EY55" s="32"/>
      <c r="EZ55" s="32"/>
      <c r="FA55" s="32"/>
      <c r="FB55" s="32"/>
      <c r="FC55" s="32"/>
      <c r="FD55" s="32"/>
      <c r="FE55" s="32"/>
      <c r="FF55" s="32"/>
      <c r="FG55" s="32"/>
      <c r="FH55" s="32"/>
      <c r="FI55" s="32"/>
      <c r="FJ55" s="32"/>
      <c r="FK55" s="32"/>
      <c r="FL55" s="32"/>
      <c r="FM55" s="32"/>
      <c r="FN55" s="32"/>
      <c r="FO55" s="32"/>
      <c r="FP55" s="32"/>
      <c r="FQ55" s="32"/>
      <c r="FR55" s="32"/>
      <c r="FS55" s="32"/>
      <c r="FT55" s="32"/>
      <c r="FU55" s="32"/>
      <c r="FV55" s="32"/>
      <c r="FW55" s="32"/>
      <c r="FX55" s="32"/>
      <c r="FY55" s="32"/>
      <c r="FZ55" s="32"/>
      <c r="GA55" s="32"/>
      <c r="GB55" s="32"/>
      <c r="GC55" s="32"/>
      <c r="GD55" s="32"/>
      <c r="GE55" s="32"/>
      <c r="GF55" s="32"/>
      <c r="GG55" s="32"/>
      <c r="GH55" s="32"/>
    </row>
    <row r="56" spans="1:190" s="107" customFormat="1" ht="23.45" customHeight="1">
      <c r="A56" s="32"/>
      <c r="B56" s="35"/>
      <c r="C56" s="267"/>
      <c r="D56" s="267"/>
      <c r="E56" s="292"/>
      <c r="F56" s="293"/>
      <c r="G56" s="150"/>
      <c r="H56" s="151"/>
      <c r="I56" s="69" t="str">
        <f>IF(E56="","",'Podpůrná data'!$F$6)</f>
        <v/>
      </c>
      <c r="J56" s="260">
        <f>IFERROR(INT(ROUND(E56,2)*(VLOOKUP(INT(H56),'Podpůrná data'!$A$196:$C$240,2,FALSE))*(H56/(INT(H56)))),0)</f>
        <v>0</v>
      </c>
      <c r="K56" s="260"/>
      <c r="L56" s="176">
        <f>IF(I56="",0,I56*J56)</f>
        <v>0</v>
      </c>
      <c r="M56" s="16">
        <f>IF(L56&gt;0,IF(ISTEXT(C56)=TRUE,0,1),0)</f>
        <v>0</v>
      </c>
      <c r="N56" s="250">
        <f>IF(L56&gt;0,G56,0)</f>
        <v>0</v>
      </c>
      <c r="O56" s="251"/>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c r="EN56" s="32"/>
      <c r="EO56" s="32"/>
      <c r="EP56" s="32"/>
      <c r="EQ56" s="32"/>
      <c r="ER56" s="32"/>
      <c r="ES56" s="32"/>
      <c r="ET56" s="32"/>
      <c r="EU56" s="32"/>
      <c r="EV56" s="32"/>
      <c r="EW56" s="32"/>
      <c r="EX56" s="32"/>
      <c r="EY56" s="32"/>
      <c r="EZ56" s="32"/>
      <c r="FA56" s="32"/>
      <c r="FB56" s="32"/>
      <c r="FC56" s="32"/>
      <c r="FD56" s="32"/>
      <c r="FE56" s="32"/>
      <c r="FF56" s="32"/>
      <c r="FG56" s="32"/>
      <c r="FH56" s="32"/>
      <c r="FI56" s="32"/>
      <c r="FJ56" s="32"/>
      <c r="FK56" s="32"/>
      <c r="FL56" s="32"/>
      <c r="FM56" s="32"/>
      <c r="FN56" s="32"/>
      <c r="FO56" s="32"/>
      <c r="FP56" s="32"/>
      <c r="FQ56" s="32"/>
      <c r="FR56" s="32"/>
      <c r="FS56" s="32"/>
      <c r="FT56" s="32"/>
      <c r="FU56" s="32"/>
      <c r="FV56" s="32"/>
      <c r="FW56" s="32"/>
      <c r="FX56" s="32"/>
      <c r="FY56" s="32"/>
      <c r="FZ56" s="32"/>
      <c r="GA56" s="32"/>
      <c r="GB56" s="32"/>
      <c r="GC56" s="32"/>
      <c r="GD56" s="32"/>
      <c r="GE56" s="32"/>
      <c r="GF56" s="32"/>
      <c r="GG56" s="32"/>
      <c r="GH56" s="32"/>
    </row>
    <row r="57" spans="1:190" s="107" customFormat="1" ht="14.45" customHeight="1" thickBot="1">
      <c r="A57" s="32"/>
      <c r="B57" s="37"/>
      <c r="C57" s="17"/>
      <c r="D57" s="17"/>
      <c r="E57" s="17"/>
      <c r="F57" s="17"/>
      <c r="G57" s="17"/>
      <c r="H57" s="17"/>
      <c r="I57" s="17"/>
      <c r="J57" s="17"/>
      <c r="K57" s="17"/>
      <c r="L57" s="18"/>
      <c r="M57" s="7"/>
      <c r="N57" s="75"/>
      <c r="O57" s="76"/>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c r="DA57" s="32"/>
      <c r="DB57" s="32"/>
      <c r="DC57" s="32"/>
      <c r="DD57" s="32"/>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c r="EI57" s="32"/>
      <c r="EJ57" s="32"/>
      <c r="EK57" s="32"/>
      <c r="EL57" s="32"/>
      <c r="EM57" s="32"/>
      <c r="EN57" s="32"/>
      <c r="EO57" s="32"/>
      <c r="EP57" s="32"/>
      <c r="EQ57" s="32"/>
      <c r="ER57" s="32"/>
      <c r="ES57" s="32"/>
      <c r="ET57" s="32"/>
      <c r="EU57" s="32"/>
      <c r="EV57" s="32"/>
      <c r="EW57" s="32"/>
      <c r="EX57" s="32"/>
      <c r="EY57" s="32"/>
      <c r="EZ57" s="32"/>
      <c r="FA57" s="32"/>
      <c r="FB57" s="32"/>
      <c r="FC57" s="32"/>
      <c r="FD57" s="32"/>
      <c r="FE57" s="32"/>
      <c r="FF57" s="32"/>
      <c r="FG57" s="32"/>
      <c r="FH57" s="32"/>
      <c r="FI57" s="32"/>
      <c r="FJ57" s="32"/>
      <c r="FK57" s="32"/>
      <c r="FL57" s="32"/>
      <c r="FM57" s="32"/>
      <c r="FN57" s="32"/>
      <c r="FO57" s="32"/>
      <c r="FP57" s="32"/>
      <c r="FQ57" s="32"/>
      <c r="FR57" s="32"/>
      <c r="FS57" s="32"/>
      <c r="FT57" s="32"/>
      <c r="FU57" s="32"/>
      <c r="FV57" s="32"/>
      <c r="FW57" s="32"/>
      <c r="FX57" s="32"/>
      <c r="FY57" s="32"/>
      <c r="FZ57" s="32"/>
      <c r="GA57" s="32"/>
      <c r="GB57" s="32"/>
      <c r="GC57" s="32"/>
      <c r="GD57" s="32"/>
      <c r="GE57" s="32"/>
      <c r="GF57" s="32"/>
      <c r="GG57" s="32"/>
      <c r="GH57" s="32"/>
    </row>
    <row r="58" spans="1:190" ht="15" thickBot="1"/>
    <row r="59" spans="1:190" s="107" customFormat="1" ht="59.45" customHeight="1">
      <c r="A59" s="32"/>
      <c r="B59" s="261" t="s">
        <v>65</v>
      </c>
      <c r="C59" s="262"/>
      <c r="D59" s="262"/>
      <c r="E59" s="259" t="s">
        <v>77</v>
      </c>
      <c r="F59" s="259"/>
      <c r="G59" s="93" t="s">
        <v>110</v>
      </c>
      <c r="H59" s="93" t="s">
        <v>78</v>
      </c>
      <c r="I59" s="93" t="s">
        <v>79</v>
      </c>
      <c r="J59" s="259" t="s">
        <v>81</v>
      </c>
      <c r="K59" s="259"/>
      <c r="L59" s="71" t="s">
        <v>82</v>
      </c>
      <c r="M59" s="7"/>
      <c r="N59" s="252" t="s">
        <v>99</v>
      </c>
      <c r="O59" s="253"/>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c r="BN59" s="32"/>
      <c r="BO59" s="32"/>
      <c r="BP59" s="32"/>
      <c r="BQ59" s="32"/>
      <c r="BR59" s="32"/>
      <c r="BS59" s="32"/>
      <c r="BT59" s="32"/>
      <c r="BU59" s="32"/>
      <c r="BV59" s="32"/>
      <c r="BW59" s="32"/>
      <c r="BX59" s="32"/>
      <c r="BY59" s="32"/>
      <c r="BZ59" s="32"/>
      <c r="CA59" s="32"/>
      <c r="CB59" s="32"/>
      <c r="CC59" s="32"/>
      <c r="CD59" s="32"/>
      <c r="CE59" s="32"/>
      <c r="CF59" s="32"/>
      <c r="CG59" s="32"/>
      <c r="CH59" s="32"/>
      <c r="CI59" s="32"/>
      <c r="CJ59" s="32"/>
      <c r="CK59" s="32"/>
      <c r="CL59" s="32"/>
      <c r="CM59" s="32"/>
      <c r="CN59" s="32"/>
      <c r="CO59" s="32"/>
      <c r="CP59" s="32"/>
      <c r="CQ59" s="32"/>
      <c r="CR59" s="32"/>
      <c r="CS59" s="32"/>
      <c r="CT59" s="32"/>
      <c r="CU59" s="32"/>
      <c r="CV59" s="32"/>
      <c r="CW59" s="32"/>
      <c r="CX59" s="32"/>
      <c r="CY59" s="32"/>
      <c r="CZ59" s="32"/>
      <c r="DA59" s="32"/>
      <c r="DB59" s="32"/>
      <c r="DC59" s="32"/>
      <c r="DD59" s="32"/>
      <c r="DE59" s="32"/>
      <c r="DF59" s="32"/>
      <c r="DG59" s="32"/>
      <c r="DH59" s="32"/>
      <c r="DI59" s="32"/>
      <c r="DJ59" s="32"/>
      <c r="DK59" s="32"/>
      <c r="DL59" s="32"/>
      <c r="DM59" s="32"/>
      <c r="DN59" s="32"/>
      <c r="DO59" s="32"/>
      <c r="DP59" s="32"/>
      <c r="DQ59" s="32"/>
      <c r="DR59" s="32"/>
      <c r="DS59" s="32"/>
      <c r="DT59" s="32"/>
      <c r="DU59" s="32"/>
      <c r="DV59" s="32"/>
      <c r="DW59" s="32"/>
      <c r="DX59" s="32"/>
      <c r="DY59" s="32"/>
      <c r="DZ59" s="32"/>
      <c r="EA59" s="32"/>
      <c r="EB59" s="32"/>
      <c r="EC59" s="32"/>
      <c r="ED59" s="32"/>
      <c r="EE59" s="32"/>
      <c r="EF59" s="32"/>
      <c r="EG59" s="32"/>
      <c r="EH59" s="32"/>
      <c r="EI59" s="32"/>
      <c r="EJ59" s="32"/>
      <c r="EK59" s="32"/>
      <c r="EL59" s="32"/>
      <c r="EM59" s="32"/>
      <c r="EN59" s="32"/>
      <c r="EO59" s="32"/>
      <c r="EP59" s="32"/>
      <c r="EQ59" s="32"/>
      <c r="ER59" s="32"/>
      <c r="ES59" s="32"/>
      <c r="ET59" s="32"/>
      <c r="EU59" s="32"/>
      <c r="EV59" s="32"/>
      <c r="EW59" s="32"/>
      <c r="EX59" s="32"/>
      <c r="EY59" s="32"/>
      <c r="EZ59" s="32"/>
      <c r="FA59" s="32"/>
      <c r="FB59" s="32"/>
      <c r="FC59" s="32"/>
      <c r="FD59" s="32"/>
      <c r="FE59" s="32"/>
      <c r="FF59" s="32"/>
      <c r="FG59" s="32"/>
      <c r="FH59" s="32"/>
      <c r="FI59" s="32"/>
      <c r="FJ59" s="32"/>
      <c r="FK59" s="32"/>
      <c r="FL59" s="32"/>
      <c r="FM59" s="32"/>
      <c r="FN59" s="32"/>
      <c r="FO59" s="32"/>
      <c r="FP59" s="32"/>
      <c r="FQ59" s="32"/>
      <c r="FR59" s="32"/>
      <c r="FS59" s="32"/>
      <c r="FT59" s="32"/>
      <c r="FU59" s="32"/>
      <c r="FV59" s="32"/>
      <c r="FW59" s="32"/>
      <c r="FX59" s="32"/>
      <c r="FY59" s="32"/>
      <c r="FZ59" s="32"/>
      <c r="GA59" s="32"/>
      <c r="GB59" s="32"/>
      <c r="GC59" s="32"/>
      <c r="GD59" s="32"/>
      <c r="GE59" s="32"/>
      <c r="GF59" s="32"/>
      <c r="GG59" s="32"/>
      <c r="GH59" s="32"/>
    </row>
    <row r="60" spans="1:190" s="107" customFormat="1" ht="21" hidden="1" customHeight="1" thickBot="1">
      <c r="A60" s="32"/>
      <c r="B60" s="263"/>
      <c r="C60" s="264"/>
      <c r="D60" s="264"/>
      <c r="E60" s="34"/>
      <c r="F60" s="34"/>
      <c r="G60" s="34"/>
      <c r="H60" s="280" t="s">
        <v>114</v>
      </c>
      <c r="I60" s="238" t="s">
        <v>85</v>
      </c>
      <c r="J60" s="99"/>
      <c r="K60" s="42"/>
      <c r="L60" s="236" t="s">
        <v>86</v>
      </c>
      <c r="M60" s="7"/>
      <c r="N60" s="287">
        <v>244021</v>
      </c>
      <c r="O60" s="288"/>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32"/>
      <c r="CU60" s="32"/>
      <c r="CV60" s="32"/>
      <c r="CW60" s="32"/>
      <c r="CX60" s="32"/>
      <c r="CY60" s="32"/>
      <c r="CZ60" s="32"/>
      <c r="DA60" s="32"/>
      <c r="DB60" s="32"/>
      <c r="DC60" s="32"/>
      <c r="DD60" s="32"/>
      <c r="DE60" s="32"/>
      <c r="DF60" s="32"/>
      <c r="DG60" s="32"/>
      <c r="DH60" s="32"/>
      <c r="DI60" s="32"/>
      <c r="DJ60" s="32"/>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row>
    <row r="61" spans="1:190" s="107" customFormat="1" ht="18" hidden="1" customHeight="1" thickTop="1">
      <c r="A61" s="32"/>
      <c r="B61" s="263"/>
      <c r="C61" s="264"/>
      <c r="D61" s="264"/>
      <c r="E61" s="34"/>
      <c r="F61" s="34"/>
      <c r="G61" s="34"/>
      <c r="H61" s="280"/>
      <c r="I61" s="238"/>
      <c r="J61" s="99"/>
      <c r="K61" s="42"/>
      <c r="L61" s="236"/>
      <c r="M61" s="7"/>
      <c r="N61" s="254"/>
      <c r="O61" s="285"/>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row>
    <row r="62" spans="1:190" s="107" customFormat="1" ht="18" customHeight="1">
      <c r="A62" s="32"/>
      <c r="B62" s="263"/>
      <c r="C62" s="264"/>
      <c r="D62" s="264"/>
      <c r="E62" s="238" t="s">
        <v>115</v>
      </c>
      <c r="F62" s="238"/>
      <c r="G62" s="238" t="s">
        <v>113</v>
      </c>
      <c r="H62" s="280"/>
      <c r="I62" s="238"/>
      <c r="J62" s="238" t="s">
        <v>86</v>
      </c>
      <c r="K62" s="238"/>
      <c r="L62" s="236"/>
      <c r="M62" s="7"/>
      <c r="N62" s="254"/>
      <c r="O62" s="285"/>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2"/>
      <c r="BT62" s="32"/>
      <c r="BU62" s="32"/>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2"/>
      <c r="EC62" s="32"/>
      <c r="ED62" s="32"/>
      <c r="EE62" s="32"/>
      <c r="EF62" s="32"/>
      <c r="EG62" s="32"/>
      <c r="EH62" s="32"/>
      <c r="EI62" s="32"/>
      <c r="EJ62" s="32"/>
      <c r="EK62" s="32"/>
      <c r="EL62" s="32"/>
      <c r="EM62" s="32"/>
      <c r="EN62" s="32"/>
      <c r="EO62" s="32"/>
      <c r="EP62" s="32"/>
      <c r="EQ62" s="32"/>
      <c r="ER62" s="32"/>
      <c r="ES62" s="32"/>
      <c r="ET62" s="32"/>
      <c r="EU62" s="32"/>
      <c r="EV62" s="32"/>
      <c r="EW62" s="32"/>
      <c r="EX62" s="32"/>
      <c r="EY62" s="32"/>
      <c r="EZ62" s="32"/>
      <c r="FA62" s="32"/>
      <c r="FB62" s="32"/>
      <c r="FC62" s="32"/>
      <c r="FD62" s="32"/>
      <c r="FE62" s="32"/>
      <c r="FF62" s="32"/>
      <c r="FG62" s="32"/>
      <c r="FH62" s="32"/>
      <c r="FI62" s="32"/>
      <c r="FJ62" s="32"/>
      <c r="FK62" s="32"/>
      <c r="FL62" s="32"/>
      <c r="FM62" s="32"/>
      <c r="FN62" s="32"/>
      <c r="FO62" s="32"/>
      <c r="FP62" s="32"/>
      <c r="FQ62" s="32"/>
      <c r="FR62" s="32"/>
      <c r="FS62" s="32"/>
      <c r="FT62" s="32"/>
      <c r="FU62" s="32"/>
      <c r="FV62" s="32"/>
      <c r="FW62" s="32"/>
      <c r="FX62" s="32"/>
      <c r="FY62" s="32"/>
      <c r="FZ62" s="32"/>
      <c r="GA62" s="32"/>
      <c r="GB62" s="32"/>
      <c r="GC62" s="32"/>
      <c r="GD62" s="32"/>
      <c r="GE62" s="32"/>
      <c r="GF62" s="32"/>
      <c r="GG62" s="32"/>
      <c r="GH62" s="32"/>
    </row>
    <row r="63" spans="1:190" s="107" customFormat="1" ht="16.350000000000001" customHeight="1">
      <c r="A63" s="32"/>
      <c r="B63" s="263"/>
      <c r="C63" s="264"/>
      <c r="D63" s="264"/>
      <c r="E63" s="238"/>
      <c r="F63" s="238"/>
      <c r="G63" s="238"/>
      <c r="H63" s="280"/>
      <c r="I63" s="238"/>
      <c r="J63" s="238"/>
      <c r="K63" s="238"/>
      <c r="L63" s="236"/>
      <c r="M63" s="7"/>
      <c r="N63" s="254"/>
      <c r="O63" s="285"/>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c r="EN63" s="32"/>
      <c r="EO63" s="32"/>
      <c r="EP63" s="32"/>
      <c r="EQ63" s="32"/>
      <c r="ER63" s="32"/>
      <c r="ES63" s="32"/>
      <c r="ET63" s="32"/>
      <c r="EU63" s="32"/>
      <c r="EV63" s="32"/>
      <c r="EW63" s="32"/>
      <c r="EX63" s="32"/>
      <c r="EY63" s="32"/>
      <c r="EZ63" s="32"/>
      <c r="FA63" s="32"/>
      <c r="FB63" s="32"/>
      <c r="FC63" s="32"/>
      <c r="FD63" s="32"/>
      <c r="FE63" s="32"/>
      <c r="FF63" s="32"/>
      <c r="FG63" s="32"/>
      <c r="FH63" s="32"/>
      <c r="FI63" s="32"/>
      <c r="FJ63" s="32"/>
      <c r="FK63" s="32"/>
      <c r="FL63" s="32"/>
      <c r="FM63" s="32"/>
      <c r="FN63" s="32"/>
      <c r="FO63" s="32"/>
      <c r="FP63" s="32"/>
      <c r="FQ63" s="32"/>
      <c r="FR63" s="32"/>
      <c r="FS63" s="32"/>
      <c r="FT63" s="32"/>
      <c r="FU63" s="32"/>
      <c r="FV63" s="32"/>
      <c r="FW63" s="32"/>
      <c r="FX63" s="32"/>
      <c r="FY63" s="32"/>
      <c r="FZ63" s="32"/>
      <c r="GA63" s="32"/>
      <c r="GB63" s="32"/>
      <c r="GC63" s="32"/>
      <c r="GD63" s="32"/>
      <c r="GE63" s="32"/>
      <c r="GF63" s="32"/>
      <c r="GG63" s="32"/>
      <c r="GH63" s="32"/>
    </row>
    <row r="64" spans="1:190" s="107" customFormat="1" ht="15.95" customHeight="1">
      <c r="A64" s="32"/>
      <c r="B64" s="265"/>
      <c r="C64" s="266"/>
      <c r="D64" s="266"/>
      <c r="E64" s="238"/>
      <c r="F64" s="238"/>
      <c r="G64" s="238"/>
      <c r="H64" s="280"/>
      <c r="I64" s="239"/>
      <c r="J64" s="239"/>
      <c r="K64" s="239"/>
      <c r="L64" s="237"/>
      <c r="M64" s="7"/>
      <c r="N64" s="289"/>
      <c r="O64" s="290"/>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c r="BT64" s="32"/>
      <c r="BU64" s="32"/>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c r="EN64" s="32"/>
      <c r="EO64" s="32"/>
      <c r="EP64" s="32"/>
      <c r="EQ64" s="32"/>
      <c r="ER64" s="32"/>
      <c r="ES64" s="32"/>
      <c r="ET64" s="32"/>
      <c r="EU64" s="32"/>
      <c r="EV64" s="32"/>
      <c r="EW64" s="32"/>
      <c r="EX64" s="32"/>
      <c r="EY64" s="32"/>
      <c r="EZ64" s="32"/>
      <c r="FA64" s="32"/>
      <c r="FB64" s="32"/>
      <c r="FC64" s="32"/>
      <c r="FD64" s="32"/>
      <c r="FE64" s="32"/>
      <c r="FF64" s="32"/>
      <c r="FG64" s="32"/>
      <c r="FH64" s="32"/>
      <c r="FI64" s="32"/>
      <c r="FJ64" s="32"/>
      <c r="FK64" s="32"/>
      <c r="FL64" s="32"/>
      <c r="FM64" s="32"/>
      <c r="FN64" s="32"/>
      <c r="FO64" s="32"/>
      <c r="FP64" s="32"/>
      <c r="FQ64" s="32"/>
      <c r="FR64" s="32"/>
      <c r="FS64" s="32"/>
      <c r="FT64" s="32"/>
      <c r="FU64" s="32"/>
      <c r="FV64" s="32"/>
      <c r="FW64" s="32"/>
      <c r="FX64" s="32"/>
      <c r="FY64" s="32"/>
      <c r="FZ64" s="32"/>
      <c r="GA64" s="32"/>
      <c r="GB64" s="32"/>
      <c r="GC64" s="32"/>
      <c r="GD64" s="32"/>
      <c r="GE64" s="32"/>
      <c r="GF64" s="32"/>
      <c r="GG64" s="32"/>
      <c r="GH64" s="32"/>
    </row>
    <row r="65" spans="1:190" s="107" customFormat="1" ht="23.45" customHeight="1">
      <c r="A65" s="32"/>
      <c r="B65" s="35"/>
      <c r="C65" s="267"/>
      <c r="D65" s="267"/>
      <c r="E65" s="292"/>
      <c r="F65" s="293"/>
      <c r="G65" s="150"/>
      <c r="H65" s="151"/>
      <c r="I65" s="69" t="str">
        <f>IF(E65="","",'Podpůrná data'!$F$7)</f>
        <v/>
      </c>
      <c r="J65" s="260">
        <f>IFERROR(INT(ROUND(E65,2)*(VLOOKUP(INT(H65),'Podpůrná data'!$A$196:$C$240,2,FALSE))*(H65/(INT(H65)))),0)</f>
        <v>0</v>
      </c>
      <c r="K65" s="260"/>
      <c r="L65" s="176">
        <f>IF(I65="",0,I65*J65)</f>
        <v>0</v>
      </c>
      <c r="M65" s="16">
        <f>IF(L65&gt;0,IF(ISTEXT(C65)=TRUE,0,1),0)</f>
        <v>0</v>
      </c>
      <c r="N65" s="250">
        <f>IF(L65&gt;0,G65,0)</f>
        <v>0</v>
      </c>
      <c r="O65" s="251"/>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M65" s="32"/>
      <c r="BN65" s="32"/>
      <c r="BO65" s="32"/>
      <c r="BP65" s="32"/>
      <c r="BQ65" s="32"/>
      <c r="BR65" s="32"/>
      <c r="BS65" s="32"/>
      <c r="BT65" s="32"/>
      <c r="BU65" s="32"/>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c r="EN65" s="32"/>
      <c r="EO65" s="32"/>
      <c r="EP65" s="32"/>
      <c r="EQ65" s="32"/>
      <c r="ER65" s="32"/>
      <c r="ES65" s="32"/>
      <c r="ET65" s="32"/>
      <c r="EU65" s="32"/>
      <c r="EV65" s="32"/>
      <c r="EW65" s="32"/>
      <c r="EX65" s="32"/>
      <c r="EY65" s="32"/>
      <c r="EZ65" s="32"/>
      <c r="FA65" s="32"/>
      <c r="FB65" s="32"/>
      <c r="FC65" s="32"/>
      <c r="FD65" s="32"/>
      <c r="FE65" s="32"/>
      <c r="FF65" s="32"/>
      <c r="FG65" s="32"/>
      <c r="FH65" s="32"/>
      <c r="FI65" s="32"/>
      <c r="FJ65" s="32"/>
      <c r="FK65" s="32"/>
      <c r="FL65" s="32"/>
      <c r="FM65" s="32"/>
      <c r="FN65" s="32"/>
      <c r="FO65" s="32"/>
      <c r="FP65" s="32"/>
      <c r="FQ65" s="32"/>
      <c r="FR65" s="32"/>
      <c r="FS65" s="32"/>
      <c r="FT65" s="32"/>
      <c r="FU65" s="32"/>
      <c r="FV65" s="32"/>
      <c r="FW65" s="32"/>
      <c r="FX65" s="32"/>
      <c r="FY65" s="32"/>
      <c r="FZ65" s="32"/>
      <c r="GA65" s="32"/>
      <c r="GB65" s="32"/>
      <c r="GC65" s="32"/>
      <c r="GD65" s="32"/>
      <c r="GE65" s="32"/>
      <c r="GF65" s="32"/>
      <c r="GG65" s="32"/>
      <c r="GH65" s="32"/>
    </row>
    <row r="66" spans="1:190" s="107" customFormat="1" ht="15.95" customHeight="1" thickBot="1">
      <c r="A66" s="32"/>
      <c r="B66" s="37"/>
      <c r="C66" s="17"/>
      <c r="D66" s="17"/>
      <c r="E66" s="17"/>
      <c r="F66" s="17"/>
      <c r="G66" s="17"/>
      <c r="H66" s="17"/>
      <c r="I66" s="17"/>
      <c r="J66" s="17"/>
      <c r="K66" s="17"/>
      <c r="L66" s="18"/>
      <c r="M66" s="7"/>
      <c r="N66" s="75"/>
      <c r="O66" s="76"/>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c r="EO66" s="32"/>
      <c r="EP66" s="32"/>
      <c r="EQ66" s="32"/>
      <c r="ER66" s="32"/>
      <c r="ES66" s="32"/>
      <c r="ET66" s="32"/>
      <c r="EU66" s="32"/>
      <c r="EV66" s="32"/>
      <c r="EW66" s="32"/>
      <c r="EX66" s="32"/>
      <c r="EY66" s="32"/>
      <c r="EZ66" s="32"/>
      <c r="FA66" s="32"/>
      <c r="FB66" s="32"/>
      <c r="FC66" s="32"/>
      <c r="FD66" s="32"/>
      <c r="FE66" s="32"/>
      <c r="FF66" s="32"/>
      <c r="FG66" s="32"/>
      <c r="FH66" s="32"/>
      <c r="FI66" s="32"/>
      <c r="FJ66" s="32"/>
      <c r="FK66" s="32"/>
      <c r="FL66" s="32"/>
      <c r="FM66" s="32"/>
      <c r="FN66" s="32"/>
      <c r="FO66" s="32"/>
      <c r="FP66" s="32"/>
      <c r="FQ66" s="32"/>
      <c r="FR66" s="32"/>
      <c r="FS66" s="32"/>
      <c r="FT66" s="32"/>
      <c r="FU66" s="32"/>
      <c r="FV66" s="32"/>
      <c r="FW66" s="32"/>
      <c r="FX66" s="32"/>
      <c r="FY66" s="32"/>
      <c r="FZ66" s="32"/>
      <c r="GA66" s="32"/>
      <c r="GB66" s="32"/>
      <c r="GC66" s="32"/>
      <c r="GD66" s="32"/>
      <c r="GE66" s="32"/>
      <c r="GF66" s="32"/>
      <c r="GG66" s="32"/>
      <c r="GH66" s="32"/>
    </row>
    <row r="67" spans="1:190" ht="15.95" customHeight="1"/>
    <row r="68" spans="1:190" ht="15.95" customHeight="1">
      <c r="C68" s="32"/>
      <c r="D68" s="32"/>
      <c r="E68" s="32"/>
      <c r="F68" s="32"/>
      <c r="G68" s="32"/>
      <c r="M68" s="32"/>
    </row>
    <row r="69" spans="1:190" ht="15.95" customHeight="1">
      <c r="C69" s="32"/>
      <c r="D69" s="32"/>
      <c r="E69" s="32"/>
      <c r="F69" s="32"/>
      <c r="G69" s="32"/>
      <c r="M69" s="32"/>
    </row>
    <row r="70" spans="1:190" ht="15.95" customHeight="1">
      <c r="C70" s="32"/>
      <c r="D70" s="32"/>
      <c r="E70" s="32"/>
      <c r="F70" s="32"/>
      <c r="G70" s="32"/>
      <c r="M70" s="32"/>
    </row>
    <row r="71" spans="1:190" ht="15.95" customHeight="1">
      <c r="C71" s="32"/>
      <c r="D71" s="32"/>
      <c r="E71" s="32"/>
      <c r="F71" s="32"/>
      <c r="G71" s="32"/>
      <c r="M71" s="32"/>
    </row>
    <row r="72" spans="1:190" ht="15.95" customHeight="1">
      <c r="C72" s="32"/>
      <c r="D72" s="32"/>
      <c r="E72" s="32"/>
      <c r="F72" s="32"/>
      <c r="G72" s="32"/>
      <c r="M72" s="32"/>
    </row>
    <row r="73" spans="1:190" ht="15.95" customHeight="1">
      <c r="C73" s="32"/>
      <c r="D73" s="32"/>
      <c r="E73" s="32"/>
      <c r="F73" s="32"/>
      <c r="G73" s="32"/>
      <c r="M73" s="32"/>
    </row>
    <row r="74" spans="1:190" ht="15.95" customHeight="1">
      <c r="C74" s="32"/>
      <c r="D74" s="32"/>
      <c r="E74" s="32"/>
      <c r="F74" s="32"/>
      <c r="G74" s="32"/>
      <c r="M74" s="32"/>
    </row>
    <row r="75" spans="1:190" ht="15.95" customHeight="1"/>
    <row r="76" spans="1:190" ht="15.95" customHeight="1"/>
    <row r="77" spans="1:190" ht="15.95" customHeight="1"/>
    <row r="78" spans="1:190" ht="15.95" customHeight="1"/>
    <row r="79" spans="1:190" ht="15.95" customHeight="1"/>
    <row r="80" spans="1:19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sheetData>
  <sheetProtection algorithmName="SHA-512" hashValue="0xQMz8nQhdjbW7tmob9kIgvFcSIN03utroEbaII8cBlZnQbj1uDRpIIcqpsRfASDaZQSBP9kJTg/OKwuugq3wQ==" saltValue="qoVWykkrE5fHthQmxujNyg==" spinCount="100000" sheet="1" objects="1" scenarios="1"/>
  <mergeCells count="91">
    <mergeCell ref="G62:G64"/>
    <mergeCell ref="J65:K65"/>
    <mergeCell ref="J50:K50"/>
    <mergeCell ref="J53:K55"/>
    <mergeCell ref="H29:H33"/>
    <mergeCell ref="I29:I33"/>
    <mergeCell ref="I47:K47"/>
    <mergeCell ref="E47:H47"/>
    <mergeCell ref="I51:I55"/>
    <mergeCell ref="E50:F50"/>
    <mergeCell ref="E53:F55"/>
    <mergeCell ref="G53:G55"/>
    <mergeCell ref="E56:F56"/>
    <mergeCell ref="E41:H41"/>
    <mergeCell ref="E59:F59"/>
    <mergeCell ref="E65:F65"/>
    <mergeCell ref="E62:F64"/>
    <mergeCell ref="C65:D65"/>
    <mergeCell ref="N65:O65"/>
    <mergeCell ref="N50:O50"/>
    <mergeCell ref="B50:D55"/>
    <mergeCell ref="N59:O59"/>
    <mergeCell ref="N51:O55"/>
    <mergeCell ref="B59:D64"/>
    <mergeCell ref="C56:D56"/>
    <mergeCell ref="N56:O56"/>
    <mergeCell ref="H60:H64"/>
    <mergeCell ref="I60:I64"/>
    <mergeCell ref="L60:L64"/>
    <mergeCell ref="N60:O64"/>
    <mergeCell ref="J59:K59"/>
    <mergeCell ref="J62:K64"/>
    <mergeCell ref="E36:G36"/>
    <mergeCell ref="H51:H55"/>
    <mergeCell ref="B1:C1"/>
    <mergeCell ref="C16:D16"/>
    <mergeCell ref="H11:H15"/>
    <mergeCell ref="E13:E15"/>
    <mergeCell ref="G13:G15"/>
    <mergeCell ref="B10:D15"/>
    <mergeCell ref="B8:O8"/>
    <mergeCell ref="F13:F15"/>
    <mergeCell ref="J13:J15"/>
    <mergeCell ref="O13:O15"/>
    <mergeCell ref="C47:D47"/>
    <mergeCell ref="B28:D33"/>
    <mergeCell ref="E28:G28"/>
    <mergeCell ref="E29:G33"/>
    <mergeCell ref="C34:D34"/>
    <mergeCell ref="E34:G34"/>
    <mergeCell ref="N39:O39"/>
    <mergeCell ref="J56:K56"/>
    <mergeCell ref="J28:K28"/>
    <mergeCell ref="J31:K33"/>
    <mergeCell ref="J34:K34"/>
    <mergeCell ref="J36:K36"/>
    <mergeCell ref="J39:K39"/>
    <mergeCell ref="L51:L55"/>
    <mergeCell ref="L42:L46"/>
    <mergeCell ref="C35:D35"/>
    <mergeCell ref="B41:D46"/>
    <mergeCell ref="I42:K46"/>
    <mergeCell ref="E42:H46"/>
    <mergeCell ref="I41:K41"/>
    <mergeCell ref="I22:I24"/>
    <mergeCell ref="J19:K19"/>
    <mergeCell ref="J22:K24"/>
    <mergeCell ref="J25:K25"/>
    <mergeCell ref="B19:D24"/>
    <mergeCell ref="C25:D25"/>
    <mergeCell ref="E19:H19"/>
    <mergeCell ref="E25:H25"/>
    <mergeCell ref="E22:H24"/>
    <mergeCell ref="L20:L24"/>
    <mergeCell ref="N34:O34"/>
    <mergeCell ref="N36:O36"/>
    <mergeCell ref="N28:O28"/>
    <mergeCell ref="N29:O33"/>
    <mergeCell ref="L29:L33"/>
    <mergeCell ref="N11:N15"/>
    <mergeCell ref="L11:L15"/>
    <mergeCell ref="I11:I15"/>
    <mergeCell ref="K13:K15"/>
    <mergeCell ref="B2:O2"/>
    <mergeCell ref="B4:O4"/>
    <mergeCell ref="G3:N3"/>
    <mergeCell ref="G5:N5"/>
    <mergeCell ref="C5:E5"/>
    <mergeCell ref="C3:E3"/>
    <mergeCell ref="N10:O10"/>
    <mergeCell ref="B6:O6"/>
  </mergeCells>
  <phoneticPr fontId="19" type="noConversion"/>
  <conditionalFormatting sqref="J39:K39">
    <cfRule type="cellIs" dxfId="0" priority="1" operator="greaterThan">
      <formula>120</formula>
    </cfRule>
  </conditionalFormatting>
  <dataValidations count="2">
    <dataValidation type="decimal" allowBlank="1" showInputMessage="1" showErrorMessage="1" sqref="H34 H36" xr:uid="{2C6BABDF-BE31-4FCF-881E-B4AB581CD5CB}">
      <formula1>0</formula1>
      <formula2>6</formula2>
    </dataValidation>
    <dataValidation type="decimal" allowBlank="1" showInputMessage="1" showErrorMessage="1" sqref="H16" xr:uid="{89031536-9F24-4F67-A8DF-4BF3FCD652EC}">
      <formula1>12</formula1>
      <formula2>36</formula2>
    </dataValidation>
  </dataValidations>
  <hyperlinks>
    <hyperlink ref="B1:C1" location="Introduction!A3" display="back to introduction" xr:uid="{E751A6D1-8A2D-4EC9-B960-EAD431D9789B}"/>
  </hyperlink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44212282-EE02-4A2A-91EC-92C203F10591}">
          <x14:formula1>
            <xm:f>'Podpůrná data'!$L$4:$L$6</xm:f>
          </x14:formula1>
          <xm:sqref>E16</xm:sqref>
        </x14:dataValidation>
        <x14:dataValidation type="list" allowBlank="1" showInputMessage="1" showErrorMessage="1" xr:uid="{4DBC847C-70CD-415D-92B3-D8CB4BFCE5DB}">
          <x14:formula1>
            <xm:f>'Podpůrná data'!$I$23:$I$192</xm:f>
          </x14:formula1>
          <xm:sqref>E34:F34 E36:F36</xm:sqref>
        </x14:dataValidation>
        <x14:dataValidation type="list" allowBlank="1" showInputMessage="1" showErrorMessage="1" xr:uid="{3AD645B3-7BAA-4984-80A7-7C1ACC16F562}">
          <x14:formula1>
            <xm:f>'Podpůrná data'!$O$4:$O$11</xm:f>
          </x14:formula1>
          <xm:sqref>F16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B32CC-E11F-47A7-857B-BEED3C8423F3}">
  <dimension ref="A2:Q367"/>
  <sheetViews>
    <sheetView zoomScale="70" zoomScaleNormal="70" workbookViewId="0">
      <selection activeCell="A3" sqref="A3"/>
    </sheetView>
  </sheetViews>
  <sheetFormatPr defaultRowHeight="14.45"/>
  <cols>
    <col min="1" max="1" width="28.140625" customWidth="1"/>
    <col min="2" max="2" width="21.85546875" customWidth="1"/>
    <col min="3" max="3" width="20.5703125" customWidth="1"/>
    <col min="4" max="4" width="16" customWidth="1"/>
    <col min="5" max="5" width="14.42578125" customWidth="1"/>
    <col min="6" max="7" width="12.5703125" customWidth="1"/>
    <col min="9" max="9" width="28.42578125" customWidth="1"/>
    <col min="10" max="10" width="19.42578125" customWidth="1"/>
    <col min="11" max="11" width="10" customWidth="1"/>
    <col min="12" max="12" width="8" customWidth="1"/>
    <col min="16" max="16" width="33.5703125" customWidth="1"/>
  </cols>
  <sheetData>
    <row r="2" spans="1:16">
      <c r="A2" s="297"/>
      <c r="B2" s="297"/>
      <c r="C2" s="297"/>
      <c r="D2" s="297"/>
      <c r="E2" s="297"/>
      <c r="F2" s="297"/>
      <c r="G2" s="298"/>
      <c r="H2" s="298"/>
      <c r="M2" s="81"/>
    </row>
    <row r="3" spans="1:16" ht="66" customHeight="1">
      <c r="A3" s="82" t="s">
        <v>116</v>
      </c>
      <c r="B3" s="82" t="s">
        <v>117</v>
      </c>
      <c r="C3" s="82" t="s">
        <v>118</v>
      </c>
      <c r="D3" s="82" t="s">
        <v>119</v>
      </c>
      <c r="E3" s="82" t="s">
        <v>120</v>
      </c>
      <c r="F3" s="83" t="s">
        <v>121</v>
      </c>
      <c r="G3" s="100" t="s">
        <v>122</v>
      </c>
      <c r="H3" s="84"/>
      <c r="I3" s="85" t="s">
        <v>123</v>
      </c>
      <c r="J3" s="85" t="s">
        <v>124</v>
      </c>
      <c r="O3" s="307" t="s">
        <v>125</v>
      </c>
      <c r="P3" s="307"/>
    </row>
    <row r="4" spans="1:16">
      <c r="A4" s="299" t="s">
        <v>126</v>
      </c>
      <c r="B4" s="301">
        <v>23101</v>
      </c>
      <c r="C4" s="87" t="s">
        <v>127</v>
      </c>
      <c r="D4" s="88">
        <v>53596.815699999999</v>
      </c>
      <c r="E4" s="89">
        <f t="shared" ref="E4:E9" si="0">D4*1.338</f>
        <v>71712.539406600001</v>
      </c>
      <c r="F4" s="89">
        <f>FLOOR(FLOOR(E4*12/1720,1)*1.15,1)</f>
        <v>575</v>
      </c>
      <c r="G4" s="89">
        <f>FLOOR(E4*12/1720,1)</f>
        <v>500</v>
      </c>
      <c r="I4" s="303">
        <v>9114</v>
      </c>
      <c r="J4" s="303">
        <v>317</v>
      </c>
      <c r="L4" s="105" t="s">
        <v>128</v>
      </c>
      <c r="O4" s="103" t="s">
        <v>28</v>
      </c>
      <c r="P4" s="103" t="s">
        <v>29</v>
      </c>
    </row>
    <row r="5" spans="1:16">
      <c r="A5" s="300"/>
      <c r="B5" s="302"/>
      <c r="C5" s="87" t="s">
        <v>129</v>
      </c>
      <c r="D5" s="88">
        <v>67897.522100000002</v>
      </c>
      <c r="E5" s="89">
        <f t="shared" si="0"/>
        <v>90846.884569800008</v>
      </c>
      <c r="F5" s="89">
        <f>FLOOR(FLOOR(E5*12/1720,1)*1.15,1)</f>
        <v>727</v>
      </c>
      <c r="G5" s="89">
        <f>FLOOR(E5*12/1720,1)</f>
        <v>633</v>
      </c>
      <c r="I5" s="304"/>
      <c r="J5" s="304"/>
      <c r="L5" s="105" t="s">
        <v>130</v>
      </c>
      <c r="O5" s="103" t="s">
        <v>30</v>
      </c>
      <c r="P5" s="103" t="s">
        <v>31</v>
      </c>
    </row>
    <row r="6" spans="1:16">
      <c r="A6" s="82" t="s">
        <v>64</v>
      </c>
      <c r="B6" s="90">
        <v>23101</v>
      </c>
      <c r="C6" s="87" t="s">
        <v>129</v>
      </c>
      <c r="D6" s="88">
        <v>67897.522100000002</v>
      </c>
      <c r="E6" s="89">
        <f t="shared" si="0"/>
        <v>90846.884569800008</v>
      </c>
      <c r="F6" s="89">
        <f>FLOOR(E6*12/1720,1)</f>
        <v>633</v>
      </c>
      <c r="G6" s="101" t="s">
        <v>131</v>
      </c>
      <c r="I6" s="304"/>
      <c r="J6" s="304"/>
      <c r="L6" s="105" t="s">
        <v>132</v>
      </c>
      <c r="O6" s="104" t="s">
        <v>32</v>
      </c>
      <c r="P6" s="103" t="s">
        <v>33</v>
      </c>
    </row>
    <row r="7" spans="1:16">
      <c r="A7" s="299" t="s">
        <v>133</v>
      </c>
      <c r="B7" s="301">
        <v>23101</v>
      </c>
      <c r="C7" s="87" t="s">
        <v>127</v>
      </c>
      <c r="D7" s="88">
        <v>53596.815699999999</v>
      </c>
      <c r="E7" s="89">
        <f t="shared" si="0"/>
        <v>71712.539406600001</v>
      </c>
      <c r="F7" s="308">
        <f>FLOOR(SUM(E7:E9)*12/5160,1)</f>
        <v>532</v>
      </c>
      <c r="G7" s="306" t="s">
        <v>131</v>
      </c>
      <c r="I7" s="304"/>
      <c r="J7" s="304"/>
      <c r="O7" s="103" t="s">
        <v>34</v>
      </c>
      <c r="P7" s="103" t="s">
        <v>35</v>
      </c>
    </row>
    <row r="8" spans="1:16">
      <c r="A8" s="300"/>
      <c r="B8" s="302"/>
      <c r="C8" s="87" t="s">
        <v>129</v>
      </c>
      <c r="D8" s="88">
        <v>67897.522100000002</v>
      </c>
      <c r="E8" s="89">
        <f t="shared" si="0"/>
        <v>90846.884569800008</v>
      </c>
      <c r="F8" s="309"/>
      <c r="G8" s="306"/>
      <c r="I8" s="304"/>
      <c r="J8" s="304"/>
      <c r="L8" s="105" t="s">
        <v>134</v>
      </c>
      <c r="O8" s="103" t="s">
        <v>36</v>
      </c>
      <c r="P8" s="103" t="s">
        <v>37</v>
      </c>
    </row>
    <row r="9" spans="1:16">
      <c r="A9" s="86" t="s">
        <v>135</v>
      </c>
      <c r="B9" s="90">
        <v>31</v>
      </c>
      <c r="C9" s="87" t="s">
        <v>127</v>
      </c>
      <c r="D9" s="88">
        <v>49650.651700000002</v>
      </c>
      <c r="E9" s="89">
        <f t="shared" si="0"/>
        <v>66432.57197460001</v>
      </c>
      <c r="F9" s="310"/>
      <c r="G9" s="306"/>
      <c r="I9" s="305"/>
      <c r="J9" s="305"/>
      <c r="L9" s="105" t="s">
        <v>136</v>
      </c>
      <c r="O9" s="103" t="s">
        <v>38</v>
      </c>
      <c r="P9" s="103" t="s">
        <v>39</v>
      </c>
    </row>
    <row r="10" spans="1:16" ht="29.1" customHeight="1">
      <c r="A10" s="91" t="s">
        <v>137</v>
      </c>
      <c r="D10" s="110"/>
      <c r="E10" s="81"/>
      <c r="I10" s="294" t="s">
        <v>138</v>
      </c>
      <c r="L10" s="105" t="s">
        <v>139</v>
      </c>
      <c r="M10" s="81"/>
      <c r="O10" s="103" t="s">
        <v>40</v>
      </c>
      <c r="P10" s="103" t="s">
        <v>41</v>
      </c>
    </row>
    <row r="11" spans="1:16">
      <c r="D11" s="92"/>
      <c r="F11" s="92"/>
      <c r="G11" s="92"/>
      <c r="I11" s="295"/>
      <c r="M11" s="81"/>
      <c r="O11" s="103" t="s">
        <v>42</v>
      </c>
      <c r="P11" s="103" t="s">
        <v>43</v>
      </c>
    </row>
    <row r="12" spans="1:16">
      <c r="D12" s="146"/>
    </row>
    <row r="14" spans="1:16" ht="18.600000000000001">
      <c r="A14" s="1" t="s">
        <v>140</v>
      </c>
      <c r="B14" s="2"/>
      <c r="J14" s="3"/>
    </row>
    <row r="15" spans="1:16" ht="5.45" customHeight="1">
      <c r="B15" s="2"/>
      <c r="J15" s="3"/>
    </row>
    <row r="16" spans="1:16">
      <c r="A16" s="52" t="s">
        <v>141</v>
      </c>
      <c r="B16" s="53" t="s">
        <v>142</v>
      </c>
      <c r="C16" s="53" t="s">
        <v>143</v>
      </c>
      <c r="J16" s="3"/>
    </row>
    <row r="17" spans="1:17">
      <c r="A17" s="72" t="s">
        <v>144</v>
      </c>
      <c r="B17" s="72" t="s">
        <v>145</v>
      </c>
      <c r="C17" s="72" t="s">
        <v>146</v>
      </c>
      <c r="I17" s="54" t="s">
        <v>147</v>
      </c>
      <c r="J17" s="55">
        <v>3273</v>
      </c>
    </row>
    <row r="18" spans="1:17">
      <c r="A18" s="72" t="s">
        <v>148</v>
      </c>
      <c r="B18" s="72" t="s">
        <v>149</v>
      </c>
      <c r="C18" s="72" t="s">
        <v>150</v>
      </c>
      <c r="I18" s="54" t="s">
        <v>151</v>
      </c>
      <c r="J18" s="55">
        <v>3818</v>
      </c>
    </row>
    <row r="19" spans="1:17">
      <c r="A19" s="72" t="s">
        <v>152</v>
      </c>
      <c r="B19" s="72" t="s">
        <v>153</v>
      </c>
      <c r="C19" s="72" t="s">
        <v>153</v>
      </c>
      <c r="I19" s="54" t="s">
        <v>154</v>
      </c>
      <c r="J19" s="55">
        <v>4364</v>
      </c>
    </row>
    <row r="22" spans="1:17" ht="43.5">
      <c r="A22" s="56" t="s">
        <v>155</v>
      </c>
      <c r="B22" s="57" t="s">
        <v>156</v>
      </c>
      <c r="C22" s="58" t="s">
        <v>157</v>
      </c>
      <c r="D22" s="59">
        <v>1</v>
      </c>
      <c r="E22" s="59">
        <v>2</v>
      </c>
      <c r="F22" s="59">
        <v>3</v>
      </c>
      <c r="G22" s="59"/>
      <c r="H22" s="59" t="s">
        <v>158</v>
      </c>
      <c r="I22" s="60" t="s">
        <v>155</v>
      </c>
      <c r="J22" s="61" t="s">
        <v>141</v>
      </c>
      <c r="K22" s="40"/>
      <c r="L22" s="40"/>
      <c r="M22" s="40"/>
      <c r="N22" s="40"/>
      <c r="O22" s="40"/>
    </row>
    <row r="23" spans="1:17">
      <c r="A23" s="62" t="s">
        <v>159</v>
      </c>
      <c r="B23" s="63">
        <v>0.65300000000000002</v>
      </c>
      <c r="C23" s="64" t="b">
        <f t="shared" ref="C23:C86" si="1">ISNUMBER(B23)</f>
        <v>1</v>
      </c>
      <c r="D23" t="str">
        <f t="shared" ref="D23:D86" si="2">IF(B23&gt;0.48,IF(B23&lt;0.799,"1",""),"")</f>
        <v>1</v>
      </c>
      <c r="E23" t="str">
        <f t="shared" ref="E23:E86" si="3">IF(B23&gt;0.8,IF(B23&lt;0.999,"2",""),"")</f>
        <v/>
      </c>
      <c r="F23" t="str">
        <f t="shared" ref="F23:F86" si="4">IF(B23&gt;=1,IF(B23&lt;1.52,"3",""),"")</f>
        <v/>
      </c>
      <c r="H23" t="str">
        <f t="shared" ref="H23:H86" si="5">CONCATENATE(D23,E23,F23)</f>
        <v>1</v>
      </c>
      <c r="I23" t="str">
        <f>A23</f>
        <v>Albania</v>
      </c>
      <c r="J23" s="65">
        <f>VLOOKUP(H23,$I$17:$J$19,2,FALSE)</f>
        <v>3273</v>
      </c>
      <c r="K23" s="70"/>
      <c r="Q23" t="s">
        <v>160</v>
      </c>
    </row>
    <row r="24" spans="1:17">
      <c r="A24" s="62" t="s">
        <v>161</v>
      </c>
      <c r="B24" s="63">
        <v>0.74</v>
      </c>
      <c r="C24" s="64" t="b">
        <f t="shared" si="1"/>
        <v>1</v>
      </c>
      <c r="D24" t="str">
        <f t="shared" si="2"/>
        <v>1</v>
      </c>
      <c r="E24" t="str">
        <f t="shared" si="3"/>
        <v/>
      </c>
      <c r="F24" t="str">
        <f t="shared" si="4"/>
        <v/>
      </c>
      <c r="H24" t="str">
        <f t="shared" si="5"/>
        <v>1</v>
      </c>
      <c r="I24" t="str">
        <f t="shared" ref="I24:I87" si="6">A24</f>
        <v>Algeria</v>
      </c>
      <c r="J24" s="65">
        <f t="shared" ref="J24:J87" si="7">VLOOKUP(H24,$I$17:$J$19,2,FALSE)</f>
        <v>3273</v>
      </c>
      <c r="K24" s="70"/>
      <c r="Q24" t="s">
        <v>162</v>
      </c>
    </row>
    <row r="25" spans="1:17">
      <c r="A25" s="62" t="s">
        <v>163</v>
      </c>
      <c r="B25" s="63">
        <v>1.2809999999999999</v>
      </c>
      <c r="C25" s="64" t="b">
        <f t="shared" si="1"/>
        <v>1</v>
      </c>
      <c r="D25" t="str">
        <f t="shared" si="2"/>
        <v/>
      </c>
      <c r="E25" t="str">
        <f t="shared" si="3"/>
        <v/>
      </c>
      <c r="F25" t="str">
        <f t="shared" si="4"/>
        <v>3</v>
      </c>
      <c r="H25" t="str">
        <f t="shared" si="5"/>
        <v>3</v>
      </c>
      <c r="I25" t="str">
        <f t="shared" si="6"/>
        <v>Angola</v>
      </c>
      <c r="J25" s="65">
        <f t="shared" si="7"/>
        <v>4364</v>
      </c>
      <c r="K25" s="70"/>
      <c r="Q25" t="s">
        <v>164</v>
      </c>
    </row>
    <row r="26" spans="1:17">
      <c r="A26" s="62" t="s">
        <v>165</v>
      </c>
      <c r="B26" s="63">
        <v>0.65600000000000003</v>
      </c>
      <c r="C26" s="64" t="b">
        <f t="shared" si="1"/>
        <v>1</v>
      </c>
      <c r="D26" t="str">
        <f t="shared" si="2"/>
        <v>1</v>
      </c>
      <c r="E26" t="str">
        <f t="shared" si="3"/>
        <v/>
      </c>
      <c r="F26" t="str">
        <f t="shared" si="4"/>
        <v/>
      </c>
      <c r="H26" t="str">
        <f t="shared" si="5"/>
        <v>1</v>
      </c>
      <c r="I26" t="str">
        <f t="shared" si="6"/>
        <v>Argentina</v>
      </c>
      <c r="J26" s="65">
        <f t="shared" si="7"/>
        <v>3273</v>
      </c>
      <c r="K26" s="70"/>
      <c r="Q26" t="s">
        <v>166</v>
      </c>
    </row>
    <row r="27" spans="1:17">
      <c r="A27" s="62" t="s">
        <v>167</v>
      </c>
      <c r="B27" s="63">
        <v>0.754</v>
      </c>
      <c r="C27" s="64" t="b">
        <f t="shared" si="1"/>
        <v>1</v>
      </c>
      <c r="D27" t="str">
        <f t="shared" si="2"/>
        <v>1</v>
      </c>
      <c r="E27" t="str">
        <f t="shared" si="3"/>
        <v/>
      </c>
      <c r="F27" t="str">
        <f t="shared" si="4"/>
        <v/>
      </c>
      <c r="H27" t="str">
        <f t="shared" si="5"/>
        <v>1</v>
      </c>
      <c r="I27" t="str">
        <f t="shared" si="6"/>
        <v>Armenia</v>
      </c>
      <c r="J27" s="65">
        <f t="shared" si="7"/>
        <v>3273</v>
      </c>
      <c r="K27" s="70"/>
      <c r="Q27" t="s">
        <v>168</v>
      </c>
    </row>
    <row r="28" spans="1:17">
      <c r="A28" s="62" t="s">
        <v>169</v>
      </c>
      <c r="B28" s="63">
        <v>1.044</v>
      </c>
      <c r="C28" s="64" t="b">
        <f t="shared" si="1"/>
        <v>1</v>
      </c>
      <c r="D28" t="str">
        <f t="shared" si="2"/>
        <v/>
      </c>
      <c r="E28" t="str">
        <f t="shared" si="3"/>
        <v/>
      </c>
      <c r="F28" t="str">
        <f t="shared" si="4"/>
        <v>3</v>
      </c>
      <c r="H28" t="str">
        <f t="shared" si="5"/>
        <v>3</v>
      </c>
      <c r="I28" t="str">
        <f t="shared" si="6"/>
        <v>Australia</v>
      </c>
      <c r="J28" s="65">
        <f t="shared" si="7"/>
        <v>4364</v>
      </c>
      <c r="K28" s="70"/>
      <c r="Q28" t="s">
        <v>170</v>
      </c>
    </row>
    <row r="29" spans="1:17">
      <c r="A29" s="62" t="s">
        <v>171</v>
      </c>
      <c r="B29" s="63">
        <v>0.88300000000000001</v>
      </c>
      <c r="C29" s="64" t="b">
        <f t="shared" si="1"/>
        <v>1</v>
      </c>
      <c r="D29" t="str">
        <f t="shared" si="2"/>
        <v/>
      </c>
      <c r="E29" t="str">
        <f t="shared" si="3"/>
        <v>2</v>
      </c>
      <c r="F29" t="str">
        <f t="shared" si="4"/>
        <v/>
      </c>
      <c r="H29" t="str">
        <f t="shared" si="5"/>
        <v>2</v>
      </c>
      <c r="I29" t="str">
        <f t="shared" si="6"/>
        <v>Azerbaijan</v>
      </c>
      <c r="J29" s="65">
        <f t="shared" si="7"/>
        <v>3818</v>
      </c>
      <c r="K29" s="70"/>
      <c r="Q29" t="s">
        <v>172</v>
      </c>
    </row>
    <row r="30" spans="1:17">
      <c r="A30" s="62" t="s">
        <v>173</v>
      </c>
      <c r="B30" s="63">
        <v>0.61099999999999999</v>
      </c>
      <c r="C30" s="64" t="b">
        <f t="shared" si="1"/>
        <v>1</v>
      </c>
      <c r="D30" t="str">
        <f t="shared" si="2"/>
        <v>1</v>
      </c>
      <c r="E30" t="str">
        <f t="shared" si="3"/>
        <v/>
      </c>
      <c r="F30" t="str">
        <f t="shared" si="4"/>
        <v/>
      </c>
      <c r="H30" t="str">
        <f t="shared" si="5"/>
        <v>1</v>
      </c>
      <c r="I30" t="str">
        <f t="shared" si="6"/>
        <v>Bangladesh</v>
      </c>
      <c r="J30" s="65">
        <f t="shared" si="7"/>
        <v>3273</v>
      </c>
      <c r="K30" s="70"/>
      <c r="Q30" t="s">
        <v>174</v>
      </c>
    </row>
    <row r="31" spans="1:17">
      <c r="A31" s="62" t="s">
        <v>175</v>
      </c>
      <c r="B31" s="63">
        <v>1.125</v>
      </c>
      <c r="C31" s="64" t="b">
        <f t="shared" si="1"/>
        <v>1</v>
      </c>
      <c r="D31" t="str">
        <f t="shared" si="2"/>
        <v/>
      </c>
      <c r="E31" t="str">
        <f t="shared" si="3"/>
        <v/>
      </c>
      <c r="F31" t="str">
        <f t="shared" si="4"/>
        <v>3</v>
      </c>
      <c r="H31" t="str">
        <f t="shared" si="5"/>
        <v>3</v>
      </c>
      <c r="I31" t="str">
        <f t="shared" si="6"/>
        <v>Barbados</v>
      </c>
      <c r="J31" s="65">
        <f t="shared" si="7"/>
        <v>4364</v>
      </c>
      <c r="K31" s="70"/>
      <c r="Q31" t="s">
        <v>176</v>
      </c>
    </row>
    <row r="32" spans="1:17">
      <c r="A32" s="62" t="s">
        <v>177</v>
      </c>
      <c r="B32" s="63">
        <v>1</v>
      </c>
      <c r="C32" s="64" t="b">
        <f t="shared" si="1"/>
        <v>1</v>
      </c>
      <c r="D32" t="str">
        <f t="shared" si="2"/>
        <v/>
      </c>
      <c r="E32" t="str">
        <f t="shared" si="3"/>
        <v/>
      </c>
      <c r="F32" t="str">
        <f t="shared" si="4"/>
        <v>3</v>
      </c>
      <c r="H32" t="str">
        <f t="shared" si="5"/>
        <v>3</v>
      </c>
      <c r="I32" t="str">
        <f t="shared" si="6"/>
        <v>Belgium</v>
      </c>
      <c r="J32" s="65">
        <f t="shared" si="7"/>
        <v>4364</v>
      </c>
      <c r="K32" s="70"/>
      <c r="Q32" t="s">
        <v>178</v>
      </c>
    </row>
    <row r="33" spans="1:17">
      <c r="A33" s="62" t="s">
        <v>179</v>
      </c>
      <c r="B33" s="63">
        <v>0.77</v>
      </c>
      <c r="C33" s="64" t="b">
        <f t="shared" si="1"/>
        <v>1</v>
      </c>
      <c r="D33" t="str">
        <f t="shared" si="2"/>
        <v>1</v>
      </c>
      <c r="E33" t="str">
        <f t="shared" si="3"/>
        <v/>
      </c>
      <c r="F33" t="str">
        <f t="shared" si="4"/>
        <v/>
      </c>
      <c r="H33" t="str">
        <f t="shared" si="5"/>
        <v>1</v>
      </c>
      <c r="I33" t="str">
        <f t="shared" si="6"/>
        <v>Belize</v>
      </c>
      <c r="J33" s="65">
        <f t="shared" si="7"/>
        <v>3273</v>
      </c>
      <c r="K33" s="70"/>
      <c r="Q33" t="s">
        <v>180</v>
      </c>
    </row>
    <row r="34" spans="1:17">
      <c r="A34" s="62" t="s">
        <v>181</v>
      </c>
      <c r="B34" s="63">
        <v>0.59499999999999997</v>
      </c>
      <c r="C34" s="64" t="b">
        <f t="shared" si="1"/>
        <v>1</v>
      </c>
      <c r="D34" t="str">
        <f t="shared" si="2"/>
        <v>1</v>
      </c>
      <c r="E34" t="str">
        <f t="shared" si="3"/>
        <v/>
      </c>
      <c r="F34" t="str">
        <f t="shared" si="4"/>
        <v/>
      </c>
      <c r="H34" t="str">
        <f t="shared" si="5"/>
        <v>1</v>
      </c>
      <c r="I34" t="str">
        <f t="shared" si="6"/>
        <v>Belarus</v>
      </c>
      <c r="J34" s="65">
        <f t="shared" si="7"/>
        <v>3273</v>
      </c>
      <c r="K34" s="70"/>
      <c r="Q34" t="s">
        <v>182</v>
      </c>
    </row>
    <row r="35" spans="1:17">
      <c r="A35" s="62" t="s">
        <v>183</v>
      </c>
      <c r="B35" s="63">
        <v>0.97</v>
      </c>
      <c r="C35" s="64" t="b">
        <f t="shared" si="1"/>
        <v>1</v>
      </c>
      <c r="D35" t="str">
        <f t="shared" si="2"/>
        <v/>
      </c>
      <c r="E35" t="str">
        <f t="shared" si="3"/>
        <v>2</v>
      </c>
      <c r="F35" t="str">
        <f t="shared" si="4"/>
        <v/>
      </c>
      <c r="H35" t="str">
        <f t="shared" si="5"/>
        <v>2</v>
      </c>
      <c r="I35" t="str">
        <f t="shared" si="6"/>
        <v>Benin</v>
      </c>
      <c r="J35" s="65">
        <f t="shared" si="7"/>
        <v>3818</v>
      </c>
      <c r="K35" s="70"/>
    </row>
    <row r="36" spans="1:17">
      <c r="A36" s="62" t="s">
        <v>184</v>
      </c>
      <c r="B36" s="63">
        <v>1.5149999999999999</v>
      </c>
      <c r="C36" s="64" t="b">
        <f t="shared" si="1"/>
        <v>1</v>
      </c>
      <c r="D36" t="str">
        <f t="shared" si="2"/>
        <v/>
      </c>
      <c r="E36" t="str">
        <f t="shared" si="3"/>
        <v/>
      </c>
      <c r="F36" t="str">
        <f t="shared" si="4"/>
        <v>3</v>
      </c>
      <c r="H36" t="str">
        <f t="shared" si="5"/>
        <v>3</v>
      </c>
      <c r="I36" t="str">
        <f t="shared" si="6"/>
        <v>Bermuda</v>
      </c>
      <c r="J36" s="65">
        <f t="shared" si="7"/>
        <v>4364</v>
      </c>
      <c r="K36" s="70"/>
    </row>
    <row r="37" spans="1:17">
      <c r="A37" s="62" t="s">
        <v>185</v>
      </c>
      <c r="B37" s="63">
        <v>0.67500000000000004</v>
      </c>
      <c r="C37" s="64" t="b">
        <f t="shared" si="1"/>
        <v>1</v>
      </c>
      <c r="D37" t="str">
        <f t="shared" si="2"/>
        <v>1</v>
      </c>
      <c r="E37" t="str">
        <f t="shared" si="3"/>
        <v/>
      </c>
      <c r="F37" t="str">
        <f t="shared" si="4"/>
        <v/>
      </c>
      <c r="H37" t="str">
        <f t="shared" si="5"/>
        <v>1</v>
      </c>
      <c r="I37" t="str">
        <f t="shared" si="6"/>
        <v>Bolivia</v>
      </c>
      <c r="J37" s="65">
        <f t="shared" si="7"/>
        <v>3273</v>
      </c>
      <c r="K37" s="70"/>
    </row>
    <row r="38" spans="1:17">
      <c r="A38" s="62" t="s">
        <v>186</v>
      </c>
      <c r="B38" s="63">
        <v>0.69</v>
      </c>
      <c r="C38" s="64" t="b">
        <f t="shared" si="1"/>
        <v>1</v>
      </c>
      <c r="D38" t="str">
        <f t="shared" si="2"/>
        <v>1</v>
      </c>
      <c r="E38" t="str">
        <f t="shared" si="3"/>
        <v/>
      </c>
      <c r="F38" t="str">
        <f t="shared" si="4"/>
        <v/>
      </c>
      <c r="H38" t="str">
        <f t="shared" si="5"/>
        <v>1</v>
      </c>
      <c r="I38" t="str">
        <f t="shared" si="6"/>
        <v>Bosnia and Herzegovina</v>
      </c>
      <c r="J38" s="65">
        <f t="shared" si="7"/>
        <v>3273</v>
      </c>
      <c r="K38" s="70"/>
    </row>
    <row r="39" spans="1:17">
      <c r="A39" s="62" t="s">
        <v>187</v>
      </c>
      <c r="B39" s="63">
        <v>0.51700000000000002</v>
      </c>
      <c r="C39" s="64" t="b">
        <f t="shared" si="1"/>
        <v>1</v>
      </c>
      <c r="D39" t="str">
        <f t="shared" si="2"/>
        <v>1</v>
      </c>
      <c r="E39" t="str">
        <f t="shared" si="3"/>
        <v/>
      </c>
      <c r="F39" t="str">
        <f t="shared" si="4"/>
        <v/>
      </c>
      <c r="H39" t="str">
        <f t="shared" si="5"/>
        <v>1</v>
      </c>
      <c r="I39" t="str">
        <f t="shared" si="6"/>
        <v>Botswana</v>
      </c>
      <c r="J39" s="65">
        <f t="shared" si="7"/>
        <v>3273</v>
      </c>
      <c r="K39" s="70"/>
    </row>
    <row r="40" spans="1:17">
      <c r="A40" s="62" t="s">
        <v>188</v>
      </c>
      <c r="B40" s="63">
        <v>0.97899999999999998</v>
      </c>
      <c r="C40" s="64" t="b">
        <f t="shared" si="1"/>
        <v>1</v>
      </c>
      <c r="D40" t="str">
        <f t="shared" si="2"/>
        <v/>
      </c>
      <c r="E40" t="str">
        <f t="shared" si="3"/>
        <v>2</v>
      </c>
      <c r="F40" t="str">
        <f t="shared" si="4"/>
        <v/>
      </c>
      <c r="H40" t="str">
        <f t="shared" si="5"/>
        <v>2</v>
      </c>
      <c r="I40" t="str">
        <f t="shared" si="6"/>
        <v>Brazil</v>
      </c>
      <c r="J40" s="65">
        <f t="shared" si="7"/>
        <v>3818</v>
      </c>
      <c r="K40" s="70"/>
    </row>
    <row r="41" spans="1:17">
      <c r="A41" s="62" t="s">
        <v>189</v>
      </c>
      <c r="B41" s="63">
        <v>0.62</v>
      </c>
      <c r="C41" s="64" t="b">
        <f t="shared" si="1"/>
        <v>1</v>
      </c>
      <c r="D41" t="str">
        <f t="shared" si="2"/>
        <v>1</v>
      </c>
      <c r="E41" t="str">
        <f t="shared" si="3"/>
        <v/>
      </c>
      <c r="F41" t="str">
        <f t="shared" si="4"/>
        <v/>
      </c>
      <c r="H41" t="str">
        <f t="shared" si="5"/>
        <v>1</v>
      </c>
      <c r="I41" t="str">
        <f t="shared" si="6"/>
        <v>Bulgaria</v>
      </c>
      <c r="J41" s="65">
        <f t="shared" si="7"/>
        <v>3273</v>
      </c>
      <c r="K41" s="70"/>
    </row>
    <row r="42" spans="1:17">
      <c r="A42" s="62" t="s">
        <v>190</v>
      </c>
      <c r="B42" s="63">
        <v>0.96599999999999997</v>
      </c>
      <c r="C42" s="64" t="b">
        <f t="shared" si="1"/>
        <v>1</v>
      </c>
      <c r="D42" t="str">
        <f t="shared" si="2"/>
        <v/>
      </c>
      <c r="E42" t="str">
        <f t="shared" si="3"/>
        <v>2</v>
      </c>
      <c r="F42" t="str">
        <f t="shared" si="4"/>
        <v/>
      </c>
      <c r="H42" t="str">
        <f t="shared" si="5"/>
        <v>2</v>
      </c>
      <c r="I42" t="str">
        <f t="shared" si="6"/>
        <v>Burkina Faso</v>
      </c>
      <c r="J42" s="65">
        <f t="shared" si="7"/>
        <v>3818</v>
      </c>
      <c r="K42" s="70"/>
    </row>
    <row r="43" spans="1:17">
      <c r="A43" s="62" t="s">
        <v>191</v>
      </c>
      <c r="B43" s="63">
        <v>0.74199999999999999</v>
      </c>
      <c r="C43" s="64" t="b">
        <f t="shared" si="1"/>
        <v>1</v>
      </c>
      <c r="D43" t="str">
        <f t="shared" si="2"/>
        <v>1</v>
      </c>
      <c r="E43" t="str">
        <f t="shared" si="3"/>
        <v/>
      </c>
      <c r="F43" t="str">
        <f t="shared" si="4"/>
        <v/>
      </c>
      <c r="H43" t="str">
        <f t="shared" si="5"/>
        <v>1</v>
      </c>
      <c r="I43" t="str">
        <f t="shared" si="6"/>
        <v>Burundi</v>
      </c>
      <c r="J43" s="65">
        <f t="shared" si="7"/>
        <v>3273</v>
      </c>
      <c r="K43" s="70"/>
    </row>
    <row r="44" spans="1:17">
      <c r="A44" s="62" t="s">
        <v>192</v>
      </c>
      <c r="B44" s="63">
        <v>1.1779999999999999</v>
      </c>
      <c r="C44" s="64" t="b">
        <f t="shared" si="1"/>
        <v>1</v>
      </c>
      <c r="D44" t="str">
        <f t="shared" si="2"/>
        <v/>
      </c>
      <c r="E44" t="str">
        <f t="shared" si="3"/>
        <v/>
      </c>
      <c r="F44" t="str">
        <f t="shared" si="4"/>
        <v>3</v>
      </c>
      <c r="H44" t="str">
        <f t="shared" si="5"/>
        <v>3</v>
      </c>
      <c r="I44" t="str">
        <f t="shared" si="6"/>
        <v>Chad</v>
      </c>
      <c r="J44" s="65">
        <f t="shared" si="7"/>
        <v>4364</v>
      </c>
      <c r="K44" s="70"/>
    </row>
    <row r="45" spans="1:17">
      <c r="A45" s="62" t="s">
        <v>193</v>
      </c>
      <c r="B45" s="63">
        <v>0.64800000000000002</v>
      </c>
      <c r="C45" s="64" t="b">
        <f t="shared" si="1"/>
        <v>1</v>
      </c>
      <c r="D45" t="str">
        <f t="shared" si="2"/>
        <v>1</v>
      </c>
      <c r="E45" t="str">
        <f t="shared" si="3"/>
        <v/>
      </c>
      <c r="F45" t="str">
        <f t="shared" si="4"/>
        <v/>
      </c>
      <c r="H45" t="str">
        <f t="shared" si="5"/>
        <v>1</v>
      </c>
      <c r="I45" t="str">
        <f t="shared" si="6"/>
        <v>Montenegro</v>
      </c>
      <c r="J45" s="65">
        <f t="shared" si="7"/>
        <v>3273</v>
      </c>
      <c r="K45" s="70"/>
    </row>
    <row r="46" spans="1:17">
      <c r="A46" s="62" t="s">
        <v>194</v>
      </c>
      <c r="B46" s="63">
        <v>0.81799999999999995</v>
      </c>
      <c r="C46" s="64" t="b">
        <f t="shared" si="1"/>
        <v>1</v>
      </c>
      <c r="D46" t="str">
        <f t="shared" si="2"/>
        <v/>
      </c>
      <c r="E46" t="str">
        <f t="shared" si="3"/>
        <v>2</v>
      </c>
      <c r="F46" t="str">
        <f t="shared" si="4"/>
        <v/>
      </c>
      <c r="H46" t="str">
        <f t="shared" si="5"/>
        <v>2</v>
      </c>
      <c r="I46" t="str">
        <f t="shared" si="6"/>
        <v>Czech Republic</v>
      </c>
      <c r="J46" s="65">
        <f t="shared" si="7"/>
        <v>3818</v>
      </c>
      <c r="K46" s="70"/>
    </row>
    <row r="47" spans="1:17">
      <c r="A47" s="62" t="s">
        <v>195</v>
      </c>
      <c r="B47" s="63">
        <v>0.91700000000000004</v>
      </c>
      <c r="C47" s="64" t="b">
        <f t="shared" si="1"/>
        <v>1</v>
      </c>
      <c r="D47" t="str">
        <f t="shared" si="2"/>
        <v/>
      </c>
      <c r="E47" t="str">
        <f t="shared" si="3"/>
        <v>2</v>
      </c>
      <c r="F47" t="str">
        <f t="shared" si="4"/>
        <v/>
      </c>
      <c r="H47" t="str">
        <f t="shared" si="5"/>
        <v>2</v>
      </c>
      <c r="I47" t="str">
        <f t="shared" si="6"/>
        <v>China</v>
      </c>
      <c r="J47" s="65">
        <f t="shared" si="7"/>
        <v>3818</v>
      </c>
      <c r="K47" s="70"/>
    </row>
    <row r="48" spans="1:17">
      <c r="A48" s="62" t="s">
        <v>196</v>
      </c>
      <c r="B48" s="63">
        <v>1.35</v>
      </c>
      <c r="C48" s="64" t="b">
        <f t="shared" si="1"/>
        <v>1</v>
      </c>
      <c r="D48" t="str">
        <f t="shared" si="2"/>
        <v/>
      </c>
      <c r="E48" t="str">
        <f t="shared" si="3"/>
        <v/>
      </c>
      <c r="F48" t="str">
        <f t="shared" si="4"/>
        <v>3</v>
      </c>
      <c r="H48" t="str">
        <f t="shared" si="5"/>
        <v>3</v>
      </c>
      <c r="I48" t="str">
        <f t="shared" si="6"/>
        <v>Denmark</v>
      </c>
      <c r="J48" s="65">
        <f t="shared" si="7"/>
        <v>4364</v>
      </c>
      <c r="K48" s="70"/>
    </row>
    <row r="49" spans="1:11">
      <c r="A49" s="62" t="s">
        <v>197</v>
      </c>
      <c r="B49" s="63">
        <v>1.3740000000000001</v>
      </c>
      <c r="C49" s="64" t="b">
        <f t="shared" si="1"/>
        <v>1</v>
      </c>
      <c r="D49" t="str">
        <f t="shared" si="2"/>
        <v/>
      </c>
      <c r="E49" t="str">
        <f t="shared" si="3"/>
        <v/>
      </c>
      <c r="F49" t="str">
        <f t="shared" si="4"/>
        <v>3</v>
      </c>
      <c r="H49" t="str">
        <f t="shared" si="5"/>
        <v>3</v>
      </c>
      <c r="I49" t="str">
        <f t="shared" si="6"/>
        <v>Democratic Republic of the Congo</v>
      </c>
      <c r="J49" s="65">
        <f t="shared" si="7"/>
        <v>4364</v>
      </c>
      <c r="K49" s="70"/>
    </row>
    <row r="50" spans="1:11">
      <c r="A50" s="62" t="s">
        <v>198</v>
      </c>
      <c r="B50" s="63">
        <v>0.629</v>
      </c>
      <c r="C50" s="64" t="b">
        <f t="shared" si="1"/>
        <v>1</v>
      </c>
      <c r="D50" t="str">
        <f t="shared" si="2"/>
        <v>1</v>
      </c>
      <c r="E50" t="str">
        <f t="shared" si="3"/>
        <v/>
      </c>
      <c r="F50" t="str">
        <f t="shared" si="4"/>
        <v/>
      </c>
      <c r="H50" t="str">
        <f t="shared" si="5"/>
        <v>1</v>
      </c>
      <c r="I50" t="str">
        <f t="shared" si="6"/>
        <v>Dominican Republic</v>
      </c>
      <c r="J50" s="65">
        <f t="shared" si="7"/>
        <v>3273</v>
      </c>
      <c r="K50" s="70"/>
    </row>
    <row r="51" spans="1:11">
      <c r="A51" s="62" t="s">
        <v>199</v>
      </c>
      <c r="B51" s="63">
        <v>0.86499999999999999</v>
      </c>
      <c r="C51" s="64" t="b">
        <f t="shared" si="1"/>
        <v>1</v>
      </c>
      <c r="D51" t="str">
        <f t="shared" si="2"/>
        <v/>
      </c>
      <c r="E51" t="str">
        <f t="shared" si="3"/>
        <v>2</v>
      </c>
      <c r="F51" t="str">
        <f t="shared" si="4"/>
        <v/>
      </c>
      <c r="H51" t="str">
        <f t="shared" si="5"/>
        <v>2</v>
      </c>
      <c r="I51" t="str">
        <f t="shared" si="6"/>
        <v>Djibouti</v>
      </c>
      <c r="J51" s="65">
        <f t="shared" si="7"/>
        <v>3818</v>
      </c>
      <c r="K51" s="70"/>
    </row>
    <row r="52" spans="1:11">
      <c r="A52" s="62" t="s">
        <v>200</v>
      </c>
      <c r="B52" s="63">
        <v>0.57899999999999996</v>
      </c>
      <c r="C52" s="64" t="b">
        <f t="shared" si="1"/>
        <v>1</v>
      </c>
      <c r="D52" t="str">
        <f t="shared" si="2"/>
        <v>1</v>
      </c>
      <c r="E52" t="str">
        <f t="shared" si="3"/>
        <v/>
      </c>
      <c r="F52" t="str">
        <f t="shared" si="4"/>
        <v/>
      </c>
      <c r="H52" t="str">
        <f t="shared" si="5"/>
        <v>1</v>
      </c>
      <c r="I52" t="str">
        <f t="shared" si="6"/>
        <v>Egypt</v>
      </c>
      <c r="J52" s="65">
        <f t="shared" si="7"/>
        <v>3273</v>
      </c>
      <c r="K52" s="70"/>
    </row>
    <row r="53" spans="1:11">
      <c r="A53" s="62" t="s">
        <v>201</v>
      </c>
      <c r="B53" s="63">
        <v>0.755</v>
      </c>
      <c r="C53" s="64" t="b">
        <f t="shared" si="1"/>
        <v>1</v>
      </c>
      <c r="D53" t="str">
        <f t="shared" si="2"/>
        <v>1</v>
      </c>
      <c r="E53" t="str">
        <f t="shared" si="3"/>
        <v/>
      </c>
      <c r="F53" t="str">
        <f t="shared" si="4"/>
        <v/>
      </c>
      <c r="H53" t="str">
        <f t="shared" si="5"/>
        <v>1</v>
      </c>
      <c r="I53" t="str">
        <f t="shared" si="6"/>
        <v>Ecuador</v>
      </c>
      <c r="J53" s="65">
        <f t="shared" si="7"/>
        <v>3273</v>
      </c>
      <c r="K53" s="70"/>
    </row>
    <row r="54" spans="1:11">
      <c r="A54" s="62" t="s">
        <v>202</v>
      </c>
      <c r="B54" s="63">
        <v>0.98899999999999999</v>
      </c>
      <c r="C54" s="64" t="b">
        <f t="shared" si="1"/>
        <v>1</v>
      </c>
      <c r="D54" t="str">
        <f t="shared" si="2"/>
        <v/>
      </c>
      <c r="E54" t="str">
        <f t="shared" si="3"/>
        <v>2</v>
      </c>
      <c r="F54" t="str">
        <f t="shared" si="4"/>
        <v/>
      </c>
      <c r="H54" t="str">
        <f t="shared" si="5"/>
        <v>2</v>
      </c>
      <c r="I54" t="str">
        <f t="shared" si="6"/>
        <v>Eritrea</v>
      </c>
      <c r="J54" s="65">
        <f t="shared" si="7"/>
        <v>3818</v>
      </c>
      <c r="K54" s="70"/>
    </row>
    <row r="55" spans="1:11">
      <c r="A55" s="62" t="s">
        <v>203</v>
      </c>
      <c r="B55" s="63">
        <v>0.79400000000000004</v>
      </c>
      <c r="C55" s="64" t="b">
        <f t="shared" si="1"/>
        <v>1</v>
      </c>
      <c r="D55" t="str">
        <f t="shared" si="2"/>
        <v>1</v>
      </c>
      <c r="E55" t="str">
        <f t="shared" si="3"/>
        <v/>
      </c>
      <c r="F55" t="str">
        <f t="shared" si="4"/>
        <v/>
      </c>
      <c r="H55" t="str">
        <f t="shared" si="5"/>
        <v>1</v>
      </c>
      <c r="I55" t="str">
        <f t="shared" si="6"/>
        <v>Estonia</v>
      </c>
      <c r="J55" s="65">
        <f t="shared" si="7"/>
        <v>3273</v>
      </c>
      <c r="K55" s="70"/>
    </row>
    <row r="56" spans="1:11">
      <c r="A56" s="62" t="s">
        <v>204</v>
      </c>
      <c r="B56" s="63">
        <v>0.85099999999999998</v>
      </c>
      <c r="C56" s="64" t="b">
        <f t="shared" si="1"/>
        <v>1</v>
      </c>
      <c r="D56" t="str">
        <f t="shared" si="2"/>
        <v/>
      </c>
      <c r="E56" t="str">
        <f t="shared" si="3"/>
        <v>2</v>
      </c>
      <c r="F56" t="str">
        <f t="shared" si="4"/>
        <v/>
      </c>
      <c r="H56" t="str">
        <f t="shared" si="5"/>
        <v>2</v>
      </c>
      <c r="I56" t="str">
        <f t="shared" si="6"/>
        <v>Ethiopia</v>
      </c>
      <c r="J56" s="65">
        <f t="shared" si="7"/>
        <v>3818</v>
      </c>
      <c r="K56" s="70"/>
    </row>
    <row r="57" spans="1:11">
      <c r="A57" s="62" t="s">
        <v>205</v>
      </c>
      <c r="B57" s="63">
        <v>1.35</v>
      </c>
      <c r="C57" s="64" t="b">
        <f t="shared" si="1"/>
        <v>1</v>
      </c>
      <c r="D57" t="str">
        <f t="shared" si="2"/>
        <v/>
      </c>
      <c r="E57" t="str">
        <f t="shared" si="3"/>
        <v/>
      </c>
      <c r="F57" t="str">
        <f t="shared" si="4"/>
        <v>3</v>
      </c>
      <c r="H57" t="str">
        <f t="shared" si="5"/>
        <v>3</v>
      </c>
      <c r="I57" t="str">
        <f t="shared" si="6"/>
        <v>Faroe Islands</v>
      </c>
      <c r="J57" s="65">
        <f t="shared" si="7"/>
        <v>4364</v>
      </c>
      <c r="K57" s="70"/>
    </row>
    <row r="58" spans="1:11">
      <c r="A58" s="62" t="s">
        <v>206</v>
      </c>
      <c r="B58" s="63">
        <v>0.68100000000000005</v>
      </c>
      <c r="C58" s="64" t="b">
        <f t="shared" si="1"/>
        <v>1</v>
      </c>
      <c r="D58" t="str">
        <f t="shared" si="2"/>
        <v>1</v>
      </c>
      <c r="E58" t="str">
        <f t="shared" si="3"/>
        <v/>
      </c>
      <c r="F58" t="str">
        <f t="shared" si="4"/>
        <v/>
      </c>
      <c r="H58" t="str">
        <f t="shared" si="5"/>
        <v>1</v>
      </c>
      <c r="I58" t="str">
        <f t="shared" si="6"/>
        <v>Fiji</v>
      </c>
      <c r="J58" s="65">
        <f t="shared" si="7"/>
        <v>3273</v>
      </c>
      <c r="K58" s="70"/>
    </row>
    <row r="59" spans="1:11">
      <c r="A59" s="62" t="s">
        <v>207</v>
      </c>
      <c r="B59" s="63">
        <v>0.73399999999999999</v>
      </c>
      <c r="C59" s="64" t="b">
        <f t="shared" si="1"/>
        <v>1</v>
      </c>
      <c r="D59" t="str">
        <f t="shared" si="2"/>
        <v>1</v>
      </c>
      <c r="E59" t="str">
        <f t="shared" si="3"/>
        <v/>
      </c>
      <c r="F59" t="str">
        <f t="shared" si="4"/>
        <v/>
      </c>
      <c r="H59" t="str">
        <f t="shared" si="5"/>
        <v>1</v>
      </c>
      <c r="I59" t="str">
        <f t="shared" si="6"/>
        <v>Philippines</v>
      </c>
      <c r="J59" s="65">
        <f t="shared" si="7"/>
        <v>3273</v>
      </c>
      <c r="K59" s="70"/>
    </row>
    <row r="60" spans="1:11">
      <c r="A60" s="62" t="s">
        <v>208</v>
      </c>
      <c r="B60" s="63">
        <v>1.208</v>
      </c>
      <c r="C60" s="64" t="b">
        <f t="shared" si="1"/>
        <v>1</v>
      </c>
      <c r="D60" t="str">
        <f t="shared" si="2"/>
        <v/>
      </c>
      <c r="E60" t="str">
        <f t="shared" si="3"/>
        <v/>
      </c>
      <c r="F60" t="str">
        <f t="shared" si="4"/>
        <v>3</v>
      </c>
      <c r="H60" t="str">
        <f t="shared" si="5"/>
        <v>3</v>
      </c>
      <c r="I60" t="str">
        <f t="shared" si="6"/>
        <v>Finland</v>
      </c>
      <c r="J60" s="65">
        <f t="shared" si="7"/>
        <v>4364</v>
      </c>
      <c r="K60" s="70"/>
    </row>
    <row r="61" spans="1:11">
      <c r="A61" s="62" t="s">
        <v>209</v>
      </c>
      <c r="B61" s="63">
        <v>1.157</v>
      </c>
      <c r="C61" s="64" t="b">
        <f t="shared" si="1"/>
        <v>1</v>
      </c>
      <c r="D61" t="str">
        <f t="shared" si="2"/>
        <v/>
      </c>
      <c r="E61" t="str">
        <f t="shared" si="3"/>
        <v/>
      </c>
      <c r="F61" t="str">
        <f t="shared" si="4"/>
        <v>3</v>
      </c>
      <c r="H61" t="str">
        <f t="shared" si="5"/>
        <v>3</v>
      </c>
      <c r="I61" t="str">
        <f t="shared" si="6"/>
        <v>France</v>
      </c>
      <c r="J61" s="65">
        <f t="shared" si="7"/>
        <v>4364</v>
      </c>
      <c r="K61" s="70"/>
    </row>
    <row r="62" spans="1:11">
      <c r="A62" s="62" t="s">
        <v>210</v>
      </c>
      <c r="B62" s="63">
        <v>1.0780000000000001</v>
      </c>
      <c r="C62" s="64" t="b">
        <f t="shared" si="1"/>
        <v>1</v>
      </c>
      <c r="D62" t="str">
        <f t="shared" si="2"/>
        <v/>
      </c>
      <c r="E62" t="str">
        <f t="shared" si="3"/>
        <v/>
      </c>
      <c r="F62" t="str">
        <f t="shared" si="4"/>
        <v>3</v>
      </c>
      <c r="H62" t="str">
        <f t="shared" si="5"/>
        <v>3</v>
      </c>
      <c r="I62" t="str">
        <f t="shared" si="6"/>
        <v>Gabon</v>
      </c>
      <c r="J62" s="65">
        <f t="shared" si="7"/>
        <v>4364</v>
      </c>
      <c r="K62" s="70"/>
    </row>
    <row r="63" spans="1:11">
      <c r="A63" s="62" t="s">
        <v>211</v>
      </c>
      <c r="B63" s="63">
        <v>0.69</v>
      </c>
      <c r="C63" s="64" t="b">
        <f t="shared" si="1"/>
        <v>1</v>
      </c>
      <c r="D63" t="str">
        <f t="shared" si="2"/>
        <v>1</v>
      </c>
      <c r="E63" t="str">
        <f t="shared" si="3"/>
        <v/>
      </c>
      <c r="F63" t="str">
        <f t="shared" si="4"/>
        <v/>
      </c>
      <c r="H63" t="str">
        <f t="shared" si="5"/>
        <v>1</v>
      </c>
      <c r="I63" t="str">
        <f t="shared" si="6"/>
        <v>Gambia</v>
      </c>
      <c r="J63" s="65">
        <f t="shared" si="7"/>
        <v>3273</v>
      </c>
      <c r="K63" s="70"/>
    </row>
    <row r="64" spans="1:11">
      <c r="A64" s="62" t="s">
        <v>212</v>
      </c>
      <c r="B64" s="63">
        <v>0.64100000000000001</v>
      </c>
      <c r="C64" s="64" t="b">
        <f t="shared" si="1"/>
        <v>1</v>
      </c>
      <c r="D64" t="str">
        <f t="shared" si="2"/>
        <v>1</v>
      </c>
      <c r="E64" t="str">
        <f t="shared" si="3"/>
        <v/>
      </c>
      <c r="F64" t="str">
        <f t="shared" si="4"/>
        <v/>
      </c>
      <c r="H64" t="str">
        <f t="shared" si="5"/>
        <v>1</v>
      </c>
      <c r="I64" t="str">
        <f t="shared" si="6"/>
        <v>Ghana</v>
      </c>
      <c r="J64" s="65">
        <f t="shared" si="7"/>
        <v>3273</v>
      </c>
      <c r="K64" s="70"/>
    </row>
    <row r="65" spans="1:11">
      <c r="A65" s="62" t="s">
        <v>213</v>
      </c>
      <c r="B65" s="63">
        <v>0.753</v>
      </c>
      <c r="C65" s="64" t="b">
        <f t="shared" si="1"/>
        <v>1</v>
      </c>
      <c r="D65" t="str">
        <f t="shared" si="2"/>
        <v>1</v>
      </c>
      <c r="E65" t="str">
        <f t="shared" si="3"/>
        <v/>
      </c>
      <c r="F65" t="str">
        <f t="shared" si="4"/>
        <v/>
      </c>
      <c r="H65" t="str">
        <f t="shared" si="5"/>
        <v>1</v>
      </c>
      <c r="I65" t="str">
        <f t="shared" si="6"/>
        <v>Georgia</v>
      </c>
      <c r="J65" s="65">
        <f t="shared" si="7"/>
        <v>3273</v>
      </c>
      <c r="K65" s="70"/>
    </row>
    <row r="66" spans="1:11">
      <c r="A66" s="62" t="s">
        <v>214</v>
      </c>
      <c r="B66" s="63">
        <v>0.82899999999999996</v>
      </c>
      <c r="C66" s="64" t="b">
        <f t="shared" si="1"/>
        <v>1</v>
      </c>
      <c r="D66" t="str">
        <f t="shared" si="2"/>
        <v/>
      </c>
      <c r="E66" t="str">
        <f t="shared" si="3"/>
        <v>2</v>
      </c>
      <c r="F66" t="str">
        <f t="shared" si="4"/>
        <v/>
      </c>
      <c r="H66" t="str">
        <f t="shared" si="5"/>
        <v>2</v>
      </c>
      <c r="I66" t="str">
        <f t="shared" si="6"/>
        <v>Guatemala</v>
      </c>
      <c r="J66" s="65">
        <f t="shared" si="7"/>
        <v>3818</v>
      </c>
      <c r="K66" s="70"/>
    </row>
    <row r="67" spans="1:11">
      <c r="A67" s="62" t="s">
        <v>215</v>
      </c>
      <c r="B67" s="63">
        <v>0.73699999999999999</v>
      </c>
      <c r="C67" s="64" t="b">
        <f t="shared" si="1"/>
        <v>1</v>
      </c>
      <c r="D67" t="str">
        <f t="shared" si="2"/>
        <v>1</v>
      </c>
      <c r="E67" t="str">
        <f t="shared" si="3"/>
        <v/>
      </c>
      <c r="F67" t="str">
        <f t="shared" si="4"/>
        <v/>
      </c>
      <c r="H67" t="str">
        <f t="shared" si="5"/>
        <v>1</v>
      </c>
      <c r="I67" t="str">
        <f t="shared" si="6"/>
        <v>Guinea</v>
      </c>
      <c r="J67" s="65">
        <f t="shared" si="7"/>
        <v>3273</v>
      </c>
      <c r="K67" s="70"/>
    </row>
    <row r="68" spans="1:11">
      <c r="A68" s="62" t="s">
        <v>216</v>
      </c>
      <c r="B68" s="63">
        <v>0.96599999999999997</v>
      </c>
      <c r="C68" s="64" t="b">
        <f t="shared" si="1"/>
        <v>1</v>
      </c>
      <c r="D68" t="str">
        <f t="shared" si="2"/>
        <v/>
      </c>
      <c r="E68" t="str">
        <f t="shared" si="3"/>
        <v>2</v>
      </c>
      <c r="F68" t="str">
        <f t="shared" si="4"/>
        <v/>
      </c>
      <c r="H68" t="str">
        <f t="shared" si="5"/>
        <v>2</v>
      </c>
      <c r="I68" t="str">
        <f t="shared" si="6"/>
        <v>Guinea-Bissau</v>
      </c>
      <c r="J68" s="65">
        <f t="shared" si="7"/>
        <v>3818</v>
      </c>
      <c r="K68" s="70"/>
    </row>
    <row r="69" spans="1:11">
      <c r="A69" s="62" t="s">
        <v>217</v>
      </c>
      <c r="B69" s="63">
        <v>0.622</v>
      </c>
      <c r="C69" s="64" t="b">
        <f t="shared" si="1"/>
        <v>1</v>
      </c>
      <c r="D69" t="str">
        <f t="shared" si="2"/>
        <v>1</v>
      </c>
      <c r="E69" t="str">
        <f t="shared" si="3"/>
        <v/>
      </c>
      <c r="F69" t="str">
        <f t="shared" si="4"/>
        <v/>
      </c>
      <c r="H69" t="str">
        <f t="shared" si="5"/>
        <v>1</v>
      </c>
      <c r="I69" t="str">
        <f t="shared" si="6"/>
        <v>Guyana</v>
      </c>
      <c r="J69" s="65">
        <f t="shared" si="7"/>
        <v>3273</v>
      </c>
      <c r="K69" s="70"/>
    </row>
    <row r="70" spans="1:11">
      <c r="A70" s="62" t="s">
        <v>218</v>
      </c>
      <c r="B70" s="63">
        <v>0.94599999999999995</v>
      </c>
      <c r="C70" s="64" t="b">
        <f t="shared" si="1"/>
        <v>1</v>
      </c>
      <c r="D70" t="str">
        <f t="shared" si="2"/>
        <v/>
      </c>
      <c r="E70" t="str">
        <f t="shared" si="3"/>
        <v>2</v>
      </c>
      <c r="F70" t="str">
        <f t="shared" si="4"/>
        <v/>
      </c>
      <c r="H70" t="str">
        <f t="shared" si="5"/>
        <v>2</v>
      </c>
      <c r="I70" t="str">
        <f t="shared" si="6"/>
        <v>Haiti</v>
      </c>
      <c r="J70" s="65">
        <f t="shared" si="7"/>
        <v>3818</v>
      </c>
      <c r="K70" s="70"/>
    </row>
    <row r="71" spans="1:11">
      <c r="A71" s="62" t="s">
        <v>219</v>
      </c>
      <c r="B71" s="63">
        <v>0.73399999999999999</v>
      </c>
      <c r="C71" s="64" t="b">
        <f t="shared" si="1"/>
        <v>1</v>
      </c>
      <c r="D71" t="str">
        <f t="shared" si="2"/>
        <v>1</v>
      </c>
      <c r="E71" t="str">
        <f t="shared" si="3"/>
        <v/>
      </c>
      <c r="F71" t="str">
        <f t="shared" si="4"/>
        <v/>
      </c>
      <c r="H71" t="str">
        <f t="shared" si="5"/>
        <v>1</v>
      </c>
      <c r="I71" t="str">
        <f t="shared" si="6"/>
        <v>Honduras</v>
      </c>
      <c r="J71" s="65">
        <f t="shared" si="7"/>
        <v>3273</v>
      </c>
      <c r="K71" s="70"/>
    </row>
    <row r="72" spans="1:11">
      <c r="A72" s="62" t="s">
        <v>220</v>
      </c>
      <c r="B72" s="63">
        <v>1.004</v>
      </c>
      <c r="C72" s="64" t="b">
        <f t="shared" si="1"/>
        <v>1</v>
      </c>
      <c r="D72" t="str">
        <f t="shared" si="2"/>
        <v/>
      </c>
      <c r="E72" t="str">
        <f t="shared" si="3"/>
        <v/>
      </c>
      <c r="F72" t="str">
        <f t="shared" si="4"/>
        <v>3</v>
      </c>
      <c r="H72" t="str">
        <f t="shared" si="5"/>
        <v>3</v>
      </c>
      <c r="I72" t="str">
        <f t="shared" si="6"/>
        <v>Hong Kong</v>
      </c>
      <c r="J72" s="65">
        <f t="shared" si="7"/>
        <v>4364</v>
      </c>
      <c r="K72" s="70"/>
    </row>
    <row r="73" spans="1:11">
      <c r="A73" s="62" t="s">
        <v>221</v>
      </c>
      <c r="B73" s="63">
        <v>0.58899999999999997</v>
      </c>
      <c r="C73" s="64" t="b">
        <f t="shared" si="1"/>
        <v>1</v>
      </c>
      <c r="D73" t="str">
        <f t="shared" si="2"/>
        <v>1</v>
      </c>
      <c r="E73" t="str">
        <f t="shared" si="3"/>
        <v/>
      </c>
      <c r="F73" t="str">
        <f t="shared" si="4"/>
        <v/>
      </c>
      <c r="H73" t="str">
        <f t="shared" si="5"/>
        <v>1</v>
      </c>
      <c r="I73" t="str">
        <f t="shared" si="6"/>
        <v>Chile</v>
      </c>
      <c r="J73" s="65">
        <f t="shared" si="7"/>
        <v>3273</v>
      </c>
      <c r="K73" s="70"/>
    </row>
    <row r="74" spans="1:11">
      <c r="A74" s="62" t="s">
        <v>222</v>
      </c>
      <c r="B74" s="63">
        <v>0.83899999999999997</v>
      </c>
      <c r="C74" s="64" t="b">
        <f t="shared" si="1"/>
        <v>1</v>
      </c>
      <c r="D74" t="str">
        <f t="shared" si="2"/>
        <v/>
      </c>
      <c r="E74" t="str">
        <f t="shared" si="3"/>
        <v>2</v>
      </c>
      <c r="F74" t="str">
        <f t="shared" si="4"/>
        <v/>
      </c>
      <c r="H74" t="str">
        <f t="shared" si="5"/>
        <v>2</v>
      </c>
      <c r="I74" t="str">
        <f t="shared" si="6"/>
        <v>Croatia</v>
      </c>
      <c r="J74" s="65">
        <f t="shared" si="7"/>
        <v>3818</v>
      </c>
      <c r="K74" s="70"/>
    </row>
    <row r="75" spans="1:11">
      <c r="A75" s="62" t="s">
        <v>223</v>
      </c>
      <c r="B75" s="63">
        <v>0.63400000000000001</v>
      </c>
      <c r="C75" s="64" t="b">
        <f t="shared" si="1"/>
        <v>1</v>
      </c>
      <c r="D75" t="str">
        <f t="shared" si="2"/>
        <v>1</v>
      </c>
      <c r="E75" t="str">
        <f t="shared" si="3"/>
        <v/>
      </c>
      <c r="F75" t="str">
        <f t="shared" si="4"/>
        <v/>
      </c>
      <c r="H75" t="str">
        <f t="shared" si="5"/>
        <v>1</v>
      </c>
      <c r="I75" t="str">
        <f t="shared" si="6"/>
        <v>India</v>
      </c>
      <c r="J75" s="65">
        <f t="shared" si="7"/>
        <v>3273</v>
      </c>
      <c r="K75" s="70"/>
    </row>
    <row r="76" spans="1:11">
      <c r="A76" s="62" t="s">
        <v>224</v>
      </c>
      <c r="B76" s="63">
        <v>0.69799999999999995</v>
      </c>
      <c r="C76" s="64" t="b">
        <f t="shared" si="1"/>
        <v>1</v>
      </c>
      <c r="D76" t="str">
        <f t="shared" si="2"/>
        <v>1</v>
      </c>
      <c r="E76" t="str">
        <f t="shared" si="3"/>
        <v/>
      </c>
      <c r="F76" t="str">
        <f t="shared" si="4"/>
        <v/>
      </c>
      <c r="H76" t="str">
        <f t="shared" si="5"/>
        <v>1</v>
      </c>
      <c r="I76" t="str">
        <f t="shared" si="6"/>
        <v>Indonesia</v>
      </c>
      <c r="J76" s="65">
        <f t="shared" si="7"/>
        <v>3273</v>
      </c>
      <c r="K76" s="70"/>
    </row>
    <row r="77" spans="1:11">
      <c r="A77" s="62" t="s">
        <v>225</v>
      </c>
      <c r="B77" s="63">
        <v>1.1559999999999999</v>
      </c>
      <c r="C77" s="64" t="b">
        <f t="shared" si="1"/>
        <v>1</v>
      </c>
      <c r="D77" t="str">
        <f t="shared" si="2"/>
        <v/>
      </c>
      <c r="E77" t="str">
        <f t="shared" si="3"/>
        <v/>
      </c>
      <c r="F77" t="str">
        <f t="shared" si="4"/>
        <v>3</v>
      </c>
      <c r="H77" t="str">
        <f t="shared" si="5"/>
        <v>3</v>
      </c>
      <c r="I77" t="str">
        <f t="shared" si="6"/>
        <v>Ireland</v>
      </c>
      <c r="J77" s="65">
        <f t="shared" si="7"/>
        <v>4364</v>
      </c>
      <c r="K77" s="70"/>
    </row>
    <row r="78" spans="1:11">
      <c r="A78" s="62" t="s">
        <v>226</v>
      </c>
      <c r="B78" s="63">
        <v>1.153</v>
      </c>
      <c r="C78" s="64" t="b">
        <f t="shared" si="1"/>
        <v>1</v>
      </c>
      <c r="D78" t="str">
        <f t="shared" si="2"/>
        <v/>
      </c>
      <c r="E78" t="str">
        <f t="shared" si="3"/>
        <v/>
      </c>
      <c r="F78" t="str">
        <f t="shared" si="4"/>
        <v>3</v>
      </c>
      <c r="H78" t="str">
        <f t="shared" si="5"/>
        <v>3</v>
      </c>
      <c r="I78" t="str">
        <f t="shared" si="6"/>
        <v>Iceland</v>
      </c>
      <c r="J78" s="65">
        <f t="shared" si="7"/>
        <v>4364</v>
      </c>
      <c r="K78" s="70"/>
    </row>
    <row r="79" spans="1:11">
      <c r="A79" s="62" t="s">
        <v>227</v>
      </c>
      <c r="B79" s="63">
        <v>1.044</v>
      </c>
      <c r="C79" s="64" t="b">
        <f t="shared" si="1"/>
        <v>1</v>
      </c>
      <c r="D79" t="str">
        <f t="shared" si="2"/>
        <v/>
      </c>
      <c r="E79" t="str">
        <f t="shared" si="3"/>
        <v/>
      </c>
      <c r="F79" t="str">
        <f t="shared" si="4"/>
        <v>3</v>
      </c>
      <c r="H79" t="str">
        <f t="shared" si="5"/>
        <v>3</v>
      </c>
      <c r="I79" t="str">
        <f t="shared" si="6"/>
        <v>Italy</v>
      </c>
      <c r="J79" s="65">
        <f t="shared" si="7"/>
        <v>4364</v>
      </c>
      <c r="K79" s="70"/>
    </row>
    <row r="80" spans="1:11">
      <c r="A80" s="62" t="s">
        <v>228</v>
      </c>
      <c r="B80" s="63">
        <v>1.0609999999999999</v>
      </c>
      <c r="C80" s="64" t="b">
        <f t="shared" si="1"/>
        <v>1</v>
      </c>
      <c r="D80" t="str">
        <f t="shared" si="2"/>
        <v/>
      </c>
      <c r="E80" t="str">
        <f t="shared" si="3"/>
        <v/>
      </c>
      <c r="F80" t="str">
        <f t="shared" si="4"/>
        <v>3</v>
      </c>
      <c r="H80" t="str">
        <f t="shared" si="5"/>
        <v>3</v>
      </c>
      <c r="I80" t="str">
        <f t="shared" si="6"/>
        <v>Israel</v>
      </c>
      <c r="J80" s="65">
        <f t="shared" si="7"/>
        <v>4364</v>
      </c>
      <c r="K80" s="70"/>
    </row>
    <row r="81" spans="1:11">
      <c r="A81" s="62" t="s">
        <v>229</v>
      </c>
      <c r="B81" s="63">
        <v>0.92</v>
      </c>
      <c r="C81" s="64" t="b">
        <f t="shared" si="1"/>
        <v>1</v>
      </c>
      <c r="D81" t="str">
        <f t="shared" si="2"/>
        <v/>
      </c>
      <c r="E81" t="str">
        <f t="shared" si="3"/>
        <v>2</v>
      </c>
      <c r="F81" t="str">
        <f t="shared" si="4"/>
        <v/>
      </c>
      <c r="H81" t="str">
        <f t="shared" si="5"/>
        <v>2</v>
      </c>
      <c r="I81" t="str">
        <f t="shared" si="6"/>
        <v>Jamaica</v>
      </c>
      <c r="J81" s="65">
        <f t="shared" si="7"/>
        <v>3818</v>
      </c>
      <c r="K81" s="70"/>
    </row>
    <row r="82" spans="1:11">
      <c r="A82" s="62" t="s">
        <v>230</v>
      </c>
      <c r="B82" s="63">
        <v>1.0549999999999999</v>
      </c>
      <c r="C82" s="64" t="b">
        <f t="shared" si="1"/>
        <v>1</v>
      </c>
      <c r="D82" t="str">
        <f t="shared" si="2"/>
        <v/>
      </c>
      <c r="E82" t="str">
        <f t="shared" si="3"/>
        <v/>
      </c>
      <c r="F82" t="str">
        <f t="shared" si="4"/>
        <v>3</v>
      </c>
      <c r="H82" t="str">
        <f t="shared" si="5"/>
        <v>3</v>
      </c>
      <c r="I82" t="str">
        <f t="shared" si="6"/>
        <v>Japan</v>
      </c>
      <c r="J82" s="65">
        <f t="shared" si="7"/>
        <v>4364</v>
      </c>
      <c r="K82" s="70"/>
    </row>
    <row r="83" spans="1:11">
      <c r="A83" s="62" t="s">
        <v>231</v>
      </c>
      <c r="B83" s="63">
        <v>0.81100000000000005</v>
      </c>
      <c r="C83" s="64" t="b">
        <f t="shared" si="1"/>
        <v>1</v>
      </c>
      <c r="D83" t="str">
        <f t="shared" si="2"/>
        <v/>
      </c>
      <c r="E83" t="str">
        <f t="shared" si="3"/>
        <v>2</v>
      </c>
      <c r="F83" t="str">
        <f t="shared" si="4"/>
        <v/>
      </c>
      <c r="H83" t="str">
        <f t="shared" si="5"/>
        <v>2</v>
      </c>
      <c r="I83" t="str">
        <f t="shared" si="6"/>
        <v>Yemen</v>
      </c>
      <c r="J83" s="65">
        <f t="shared" si="7"/>
        <v>3818</v>
      </c>
      <c r="K83" s="70"/>
    </row>
    <row r="84" spans="1:11">
      <c r="A84" s="62" t="s">
        <v>232</v>
      </c>
      <c r="B84" s="63">
        <v>0.50800000000000001</v>
      </c>
      <c r="C84" s="64" t="b">
        <f t="shared" si="1"/>
        <v>1</v>
      </c>
      <c r="D84" t="str">
        <f t="shared" si="2"/>
        <v>1</v>
      </c>
      <c r="E84" t="str">
        <f t="shared" si="3"/>
        <v/>
      </c>
      <c r="F84" t="str">
        <f t="shared" si="4"/>
        <v/>
      </c>
      <c r="H84" t="str">
        <f t="shared" si="5"/>
        <v>1</v>
      </c>
      <c r="I84" t="str">
        <f t="shared" si="6"/>
        <v>South Africa</v>
      </c>
      <c r="J84" s="65">
        <f t="shared" si="7"/>
        <v>3273</v>
      </c>
      <c r="K84" s="70"/>
    </row>
    <row r="85" spans="1:11">
      <c r="A85" s="62" t="s">
        <v>233</v>
      </c>
      <c r="B85" s="63">
        <v>0.97599999999999998</v>
      </c>
      <c r="C85" s="64" t="b">
        <f t="shared" si="1"/>
        <v>1</v>
      </c>
      <c r="D85" t="str">
        <f t="shared" si="2"/>
        <v/>
      </c>
      <c r="E85" t="str">
        <f t="shared" si="3"/>
        <v>2</v>
      </c>
      <c r="F85" t="str">
        <f t="shared" si="4"/>
        <v/>
      </c>
      <c r="H85" t="str">
        <f t="shared" si="5"/>
        <v>2</v>
      </c>
      <c r="I85" t="str">
        <f t="shared" si="6"/>
        <v>South Korea</v>
      </c>
      <c r="J85" s="65">
        <f t="shared" si="7"/>
        <v>3818</v>
      </c>
      <c r="K85" s="70"/>
    </row>
    <row r="86" spans="1:11">
      <c r="A86" s="62" t="s">
        <v>234</v>
      </c>
      <c r="B86" s="63">
        <v>0.86499999999999999</v>
      </c>
      <c r="C86" s="64" t="b">
        <f t="shared" si="1"/>
        <v>1</v>
      </c>
      <c r="D86" t="str">
        <f t="shared" si="2"/>
        <v/>
      </c>
      <c r="E86" t="str">
        <f t="shared" si="3"/>
        <v>2</v>
      </c>
      <c r="F86" t="str">
        <f t="shared" si="4"/>
        <v/>
      </c>
      <c r="H86" t="str">
        <f t="shared" si="5"/>
        <v>2</v>
      </c>
      <c r="I86" t="str">
        <f t="shared" si="6"/>
        <v>Jordan</v>
      </c>
      <c r="J86" s="65">
        <f t="shared" si="7"/>
        <v>3818</v>
      </c>
      <c r="K86" s="70"/>
    </row>
    <row r="87" spans="1:11">
      <c r="A87" s="62" t="s">
        <v>235</v>
      </c>
      <c r="B87" s="63">
        <v>0.745</v>
      </c>
      <c r="C87" s="64" t="b">
        <f t="shared" ref="C87:C150" si="8">ISNUMBER(B87)</f>
        <v>1</v>
      </c>
      <c r="D87" t="str">
        <f t="shared" ref="D87:D150" si="9">IF(B87&gt;0.48,IF(B87&lt;0.799,"1",""),"")</f>
        <v>1</v>
      </c>
      <c r="E87" t="str">
        <f t="shared" ref="E87:E150" si="10">IF(B87&gt;0.8,IF(B87&lt;0.999,"2",""),"")</f>
        <v/>
      </c>
      <c r="F87" t="str">
        <f t="shared" ref="F87:F150" si="11">IF(B87&gt;=1,IF(B87&lt;1.52,"3",""),"")</f>
        <v/>
      </c>
      <c r="H87" t="str">
        <f t="shared" ref="H87:H150" si="12">CONCATENATE(D87,E87,F87)</f>
        <v>1</v>
      </c>
      <c r="I87" t="str">
        <f t="shared" si="6"/>
        <v>Cambodia</v>
      </c>
      <c r="J87" s="65">
        <f t="shared" si="7"/>
        <v>3273</v>
      </c>
      <c r="K87" s="70"/>
    </row>
    <row r="88" spans="1:11">
      <c r="A88" s="62" t="s">
        <v>236</v>
      </c>
      <c r="B88" s="63">
        <v>0.96</v>
      </c>
      <c r="C88" s="64" t="b">
        <f t="shared" si="8"/>
        <v>1</v>
      </c>
      <c r="D88" t="str">
        <f t="shared" si="9"/>
        <v/>
      </c>
      <c r="E88" t="str">
        <f t="shared" si="10"/>
        <v>2</v>
      </c>
      <c r="F88" t="str">
        <f t="shared" si="11"/>
        <v/>
      </c>
      <c r="H88" t="str">
        <f t="shared" si="12"/>
        <v>2</v>
      </c>
      <c r="I88" t="str">
        <f t="shared" ref="I88:I151" si="13">A88</f>
        <v>Cameroon</v>
      </c>
      <c r="J88" s="65">
        <f t="shared" ref="J88:J151" si="14">VLOOKUP(H88,$I$17:$J$19,2,FALSE)</f>
        <v>3818</v>
      </c>
      <c r="K88" s="70"/>
    </row>
    <row r="89" spans="1:11">
      <c r="A89" s="62" t="s">
        <v>237</v>
      </c>
      <c r="B89" s="63">
        <v>0.878</v>
      </c>
      <c r="C89" s="64" t="b">
        <f t="shared" si="8"/>
        <v>1</v>
      </c>
      <c r="D89" t="str">
        <f t="shared" si="9"/>
        <v/>
      </c>
      <c r="E89" t="str">
        <f t="shared" si="10"/>
        <v>2</v>
      </c>
      <c r="F89" t="str">
        <f t="shared" si="11"/>
        <v/>
      </c>
      <c r="H89" t="str">
        <f t="shared" si="12"/>
        <v>2</v>
      </c>
      <c r="I89" t="str">
        <f t="shared" si="13"/>
        <v>Canada</v>
      </c>
      <c r="J89" s="65">
        <f t="shared" si="14"/>
        <v>3818</v>
      </c>
      <c r="K89" s="70"/>
    </row>
    <row r="90" spans="1:11">
      <c r="A90" s="62" t="s">
        <v>238</v>
      </c>
      <c r="B90" s="63">
        <v>0.71699999999999997</v>
      </c>
      <c r="C90" s="64" t="b">
        <f t="shared" si="8"/>
        <v>1</v>
      </c>
      <c r="D90" t="str">
        <f t="shared" si="9"/>
        <v>1</v>
      </c>
      <c r="E90" t="str">
        <f t="shared" si="10"/>
        <v/>
      </c>
      <c r="F90" t="str">
        <f t="shared" si="11"/>
        <v/>
      </c>
      <c r="H90" t="str">
        <f t="shared" si="12"/>
        <v>1</v>
      </c>
      <c r="I90" t="str">
        <f t="shared" si="13"/>
        <v>Cape Verde</v>
      </c>
      <c r="J90" s="65">
        <f t="shared" si="14"/>
        <v>3273</v>
      </c>
      <c r="K90" s="70"/>
    </row>
    <row r="91" spans="1:11">
      <c r="A91" s="62" t="s">
        <v>239</v>
      </c>
      <c r="B91" s="63">
        <v>0.81899999999999995</v>
      </c>
      <c r="C91" s="64" t="b">
        <f t="shared" si="8"/>
        <v>1</v>
      </c>
      <c r="D91" t="str">
        <f t="shared" si="9"/>
        <v/>
      </c>
      <c r="E91" t="str">
        <f t="shared" si="10"/>
        <v>2</v>
      </c>
      <c r="F91" t="str">
        <f t="shared" si="11"/>
        <v/>
      </c>
      <c r="H91" t="str">
        <f t="shared" si="12"/>
        <v>2</v>
      </c>
      <c r="I91" t="str">
        <f t="shared" si="13"/>
        <v>Kazakhstan</v>
      </c>
      <c r="J91" s="65">
        <f t="shared" si="14"/>
        <v>3818</v>
      </c>
      <c r="K91" s="70"/>
    </row>
    <row r="92" spans="1:11">
      <c r="A92" s="62" t="s">
        <v>240</v>
      </c>
      <c r="B92" s="63">
        <v>0.81499999999999995</v>
      </c>
      <c r="C92" s="64" t="b">
        <f t="shared" si="8"/>
        <v>1</v>
      </c>
      <c r="D92" t="str">
        <f t="shared" si="9"/>
        <v/>
      </c>
      <c r="E92" t="str">
        <f t="shared" si="10"/>
        <v>2</v>
      </c>
      <c r="F92" t="str">
        <f t="shared" si="11"/>
        <v/>
      </c>
      <c r="H92" t="str">
        <f t="shared" si="12"/>
        <v>2</v>
      </c>
      <c r="I92" t="str">
        <f t="shared" si="13"/>
        <v>Kenya</v>
      </c>
      <c r="J92" s="65">
        <f t="shared" si="14"/>
        <v>3818</v>
      </c>
      <c r="K92" s="70"/>
    </row>
    <row r="93" spans="1:11">
      <c r="A93" s="62" t="s">
        <v>241</v>
      </c>
      <c r="B93" s="63">
        <v>0.77900000000000003</v>
      </c>
      <c r="C93" s="64" t="b">
        <f t="shared" si="8"/>
        <v>1</v>
      </c>
      <c r="D93" t="str">
        <f t="shared" si="9"/>
        <v>1</v>
      </c>
      <c r="E93" t="str">
        <f t="shared" si="10"/>
        <v/>
      </c>
      <c r="F93" t="str">
        <f t="shared" si="11"/>
        <v/>
      </c>
      <c r="H93" t="str">
        <f t="shared" si="12"/>
        <v>1</v>
      </c>
      <c r="I93" t="str">
        <f t="shared" si="13"/>
        <v>Colombia</v>
      </c>
      <c r="J93" s="65">
        <f t="shared" si="14"/>
        <v>3273</v>
      </c>
      <c r="K93" s="70"/>
    </row>
    <row r="94" spans="1:11">
      <c r="A94" s="62" t="s">
        <v>242</v>
      </c>
      <c r="B94" s="63">
        <v>0.69099999999999995</v>
      </c>
      <c r="C94" s="64" t="b">
        <f t="shared" si="8"/>
        <v>1</v>
      </c>
      <c r="D94" t="str">
        <f t="shared" si="9"/>
        <v>1</v>
      </c>
      <c r="E94" t="str">
        <f t="shared" si="10"/>
        <v/>
      </c>
      <c r="F94" t="str">
        <f t="shared" si="11"/>
        <v/>
      </c>
      <c r="H94" t="str">
        <f t="shared" si="12"/>
        <v>1</v>
      </c>
      <c r="I94" t="str">
        <f t="shared" si="13"/>
        <v>Comoros</v>
      </c>
      <c r="J94" s="65">
        <f t="shared" si="14"/>
        <v>3273</v>
      </c>
      <c r="K94" s="70"/>
    </row>
    <row r="95" spans="1:11">
      <c r="A95" s="62" t="s">
        <v>243</v>
      </c>
      <c r="B95" s="63">
        <v>1.206</v>
      </c>
      <c r="C95" s="64" t="b">
        <f t="shared" si="8"/>
        <v>1</v>
      </c>
      <c r="D95" t="str">
        <f t="shared" si="9"/>
        <v/>
      </c>
      <c r="E95" t="str">
        <f t="shared" si="10"/>
        <v/>
      </c>
      <c r="F95" t="str">
        <f t="shared" si="11"/>
        <v>3</v>
      </c>
      <c r="H95" t="str">
        <f t="shared" si="12"/>
        <v>3</v>
      </c>
      <c r="I95" t="str">
        <f t="shared" si="13"/>
        <v>Congo</v>
      </c>
      <c r="J95" s="65">
        <f t="shared" si="14"/>
        <v>4364</v>
      </c>
      <c r="K95" s="70"/>
    </row>
    <row r="96" spans="1:11">
      <c r="A96" s="62" t="s">
        <v>244</v>
      </c>
      <c r="B96" s="63">
        <v>0.65500000000000003</v>
      </c>
      <c r="C96" s="64" t="b">
        <f t="shared" si="8"/>
        <v>1</v>
      </c>
      <c r="D96" t="str">
        <f t="shared" si="9"/>
        <v>1</v>
      </c>
      <c r="E96" t="str">
        <f t="shared" si="10"/>
        <v/>
      </c>
      <c r="F96" t="str">
        <f t="shared" si="11"/>
        <v/>
      </c>
      <c r="H96" t="str">
        <f t="shared" si="12"/>
        <v>1</v>
      </c>
      <c r="I96" t="str">
        <f t="shared" si="13"/>
        <v>Republic of Kosovo</v>
      </c>
      <c r="J96" s="65">
        <f t="shared" si="14"/>
        <v>3273</v>
      </c>
      <c r="K96" s="70"/>
    </row>
    <row r="97" spans="1:11">
      <c r="A97" s="62" t="s">
        <v>245</v>
      </c>
      <c r="B97" s="63">
        <v>0.82099999999999995</v>
      </c>
      <c r="C97" s="64" t="b">
        <f t="shared" si="8"/>
        <v>1</v>
      </c>
      <c r="D97" t="str">
        <f t="shared" si="9"/>
        <v/>
      </c>
      <c r="E97" t="str">
        <f t="shared" si="10"/>
        <v>2</v>
      </c>
      <c r="F97" t="str">
        <f t="shared" si="11"/>
        <v/>
      </c>
      <c r="H97" t="str">
        <f t="shared" si="12"/>
        <v>2</v>
      </c>
      <c r="I97" t="str">
        <f t="shared" si="13"/>
        <v>Costa Rica</v>
      </c>
      <c r="J97" s="65">
        <f t="shared" si="14"/>
        <v>3818</v>
      </c>
      <c r="K97" s="70"/>
    </row>
    <row r="98" spans="1:11">
      <c r="A98" s="62" t="s">
        <v>246</v>
      </c>
      <c r="B98" s="63">
        <v>0.78600000000000003</v>
      </c>
      <c r="C98" s="64" t="b">
        <f t="shared" si="8"/>
        <v>1</v>
      </c>
      <c r="D98" t="str">
        <f t="shared" si="9"/>
        <v>1</v>
      </c>
      <c r="E98" t="str">
        <f t="shared" si="10"/>
        <v/>
      </c>
      <c r="F98" t="str">
        <f t="shared" si="11"/>
        <v/>
      </c>
      <c r="H98" t="str">
        <f t="shared" si="12"/>
        <v>1</v>
      </c>
      <c r="I98" t="str">
        <f t="shared" si="13"/>
        <v>Cuba</v>
      </c>
      <c r="J98" s="65">
        <f t="shared" si="14"/>
        <v>3273</v>
      </c>
      <c r="K98" s="70"/>
    </row>
    <row r="99" spans="1:11">
      <c r="A99" s="62" t="s">
        <v>247</v>
      </c>
      <c r="B99" s="63">
        <v>0.82599999999999996</v>
      </c>
      <c r="C99" s="64" t="b">
        <f t="shared" si="8"/>
        <v>1</v>
      </c>
      <c r="D99" t="str">
        <f t="shared" si="9"/>
        <v/>
      </c>
      <c r="E99" t="str">
        <f t="shared" si="10"/>
        <v>2</v>
      </c>
      <c r="F99" t="str">
        <f t="shared" si="11"/>
        <v/>
      </c>
      <c r="H99" t="str">
        <f t="shared" si="12"/>
        <v>2</v>
      </c>
      <c r="I99" t="str">
        <f t="shared" si="13"/>
        <v>Cyprus</v>
      </c>
      <c r="J99" s="65">
        <f t="shared" si="14"/>
        <v>3818</v>
      </c>
      <c r="K99" s="70"/>
    </row>
    <row r="100" spans="1:11">
      <c r="A100" s="62" t="s">
        <v>248</v>
      </c>
      <c r="B100" s="63">
        <v>0.80300000000000005</v>
      </c>
      <c r="C100" s="64" t="b">
        <f t="shared" si="8"/>
        <v>1</v>
      </c>
      <c r="D100" t="str">
        <f t="shared" si="9"/>
        <v/>
      </c>
      <c r="E100" t="str">
        <f t="shared" si="10"/>
        <v>2</v>
      </c>
      <c r="F100" t="str">
        <f t="shared" si="11"/>
        <v/>
      </c>
      <c r="H100" t="str">
        <f t="shared" si="12"/>
        <v>2</v>
      </c>
      <c r="I100" t="str">
        <f t="shared" si="13"/>
        <v>Kyrgyzstan</v>
      </c>
      <c r="J100" s="65">
        <f t="shared" si="14"/>
        <v>3818</v>
      </c>
      <c r="K100" s="70"/>
    </row>
    <row r="101" spans="1:11">
      <c r="A101" s="62" t="s">
        <v>249</v>
      </c>
      <c r="B101" s="63">
        <v>0.89200000000000002</v>
      </c>
      <c r="C101" s="64" t="b">
        <f t="shared" si="8"/>
        <v>1</v>
      </c>
      <c r="D101" t="str">
        <f t="shared" si="9"/>
        <v/>
      </c>
      <c r="E101" t="str">
        <f t="shared" si="10"/>
        <v>2</v>
      </c>
      <c r="F101" t="str">
        <f t="shared" si="11"/>
        <v/>
      </c>
      <c r="H101" t="str">
        <f t="shared" si="12"/>
        <v>2</v>
      </c>
      <c r="I101" t="str">
        <f t="shared" si="13"/>
        <v>Laos</v>
      </c>
      <c r="J101" s="65">
        <f t="shared" si="14"/>
        <v>3818</v>
      </c>
      <c r="K101" s="70"/>
    </row>
    <row r="102" spans="1:11">
      <c r="A102" s="62" t="s">
        <v>250</v>
      </c>
      <c r="B102" s="63">
        <v>0.48299999999999998</v>
      </c>
      <c r="C102" s="64" t="b">
        <f t="shared" si="8"/>
        <v>1</v>
      </c>
      <c r="D102" t="str">
        <f t="shared" si="9"/>
        <v>1</v>
      </c>
      <c r="E102" t="str">
        <f t="shared" si="10"/>
        <v/>
      </c>
      <c r="F102" t="str">
        <f t="shared" si="11"/>
        <v/>
      </c>
      <c r="H102" t="str">
        <f t="shared" si="12"/>
        <v>1</v>
      </c>
      <c r="I102" t="str">
        <f t="shared" si="13"/>
        <v>Lesotho</v>
      </c>
      <c r="J102" s="65">
        <f t="shared" si="14"/>
        <v>3273</v>
      </c>
      <c r="K102" s="70"/>
    </row>
    <row r="103" spans="1:11">
      <c r="A103" s="62" t="s">
        <v>251</v>
      </c>
      <c r="B103" s="63">
        <v>0.86299999999999999</v>
      </c>
      <c r="C103" s="64" t="b">
        <f t="shared" si="8"/>
        <v>1</v>
      </c>
      <c r="D103" t="str">
        <f t="shared" si="9"/>
        <v/>
      </c>
      <c r="E103" t="str">
        <f t="shared" si="10"/>
        <v>2</v>
      </c>
      <c r="F103" t="str">
        <f t="shared" si="11"/>
        <v/>
      </c>
      <c r="H103" t="str">
        <f t="shared" si="12"/>
        <v>2</v>
      </c>
      <c r="I103" t="str">
        <f t="shared" si="13"/>
        <v>Lebanon</v>
      </c>
      <c r="J103" s="65">
        <f t="shared" si="14"/>
        <v>3818</v>
      </c>
      <c r="K103" s="70"/>
    </row>
    <row r="104" spans="1:11">
      <c r="A104" s="62" t="s">
        <v>252</v>
      </c>
      <c r="B104" s="63">
        <v>1.111</v>
      </c>
      <c r="C104" s="64" t="b">
        <f t="shared" si="8"/>
        <v>1</v>
      </c>
      <c r="D104" t="str">
        <f t="shared" si="9"/>
        <v/>
      </c>
      <c r="E104" t="str">
        <f t="shared" si="10"/>
        <v/>
      </c>
      <c r="F104" t="str">
        <f t="shared" si="11"/>
        <v>3</v>
      </c>
      <c r="H104" t="str">
        <f t="shared" si="12"/>
        <v>3</v>
      </c>
      <c r="I104" t="str">
        <f t="shared" si="13"/>
        <v>Liberia</v>
      </c>
      <c r="J104" s="65">
        <f t="shared" si="14"/>
        <v>4364</v>
      </c>
      <c r="K104" s="70"/>
    </row>
    <row r="105" spans="1:11">
      <c r="A105" s="62" t="s">
        <v>253</v>
      </c>
      <c r="B105" s="63">
        <v>0.57599999999999996</v>
      </c>
      <c r="C105" s="64" t="b">
        <f t="shared" si="8"/>
        <v>1</v>
      </c>
      <c r="D105" t="str">
        <f t="shared" si="9"/>
        <v>1</v>
      </c>
      <c r="E105" t="str">
        <f t="shared" si="10"/>
        <v/>
      </c>
      <c r="F105" t="str">
        <f t="shared" si="11"/>
        <v/>
      </c>
      <c r="H105" t="str">
        <f t="shared" si="12"/>
        <v>1</v>
      </c>
      <c r="I105" t="str">
        <f t="shared" si="13"/>
        <v>Libya</v>
      </c>
      <c r="J105" s="65">
        <f t="shared" si="14"/>
        <v>3273</v>
      </c>
      <c r="K105" s="70"/>
    </row>
    <row r="106" spans="1:11">
      <c r="A106" s="62" t="s">
        <v>254</v>
      </c>
      <c r="B106" s="63">
        <v>1.212</v>
      </c>
      <c r="C106" s="64" t="b">
        <f t="shared" si="8"/>
        <v>1</v>
      </c>
      <c r="D106" t="str">
        <f t="shared" si="9"/>
        <v/>
      </c>
      <c r="E106" t="str">
        <f t="shared" si="10"/>
        <v/>
      </c>
      <c r="F106" t="str">
        <f t="shared" si="11"/>
        <v>3</v>
      </c>
      <c r="H106" t="str">
        <f t="shared" si="12"/>
        <v>3</v>
      </c>
      <c r="I106" t="str">
        <f t="shared" si="13"/>
        <v>Liechtenstein</v>
      </c>
      <c r="J106" s="65">
        <f t="shared" si="14"/>
        <v>4364</v>
      </c>
      <c r="K106" s="70"/>
    </row>
    <row r="107" spans="1:11">
      <c r="A107" s="62" t="s">
        <v>255</v>
      </c>
      <c r="B107" s="63">
        <v>0.72499999999999998</v>
      </c>
      <c r="C107" s="64" t="b">
        <f t="shared" si="8"/>
        <v>1</v>
      </c>
      <c r="D107" t="str">
        <f t="shared" si="9"/>
        <v>1</v>
      </c>
      <c r="E107" t="str">
        <f t="shared" si="10"/>
        <v/>
      </c>
      <c r="F107" t="str">
        <f t="shared" si="11"/>
        <v/>
      </c>
      <c r="H107" t="str">
        <f t="shared" si="12"/>
        <v>1</v>
      </c>
      <c r="I107" t="str">
        <f t="shared" si="13"/>
        <v>Lithuania</v>
      </c>
      <c r="J107" s="65">
        <f t="shared" si="14"/>
        <v>3273</v>
      </c>
      <c r="K107" s="70"/>
    </row>
    <row r="108" spans="1:11">
      <c r="A108" s="62" t="s">
        <v>256</v>
      </c>
      <c r="B108" s="63">
        <v>0.77700000000000002</v>
      </c>
      <c r="C108" s="64" t="b">
        <f t="shared" si="8"/>
        <v>1</v>
      </c>
      <c r="D108" t="str">
        <f t="shared" si="9"/>
        <v>1</v>
      </c>
      <c r="E108" t="str">
        <f t="shared" si="10"/>
        <v/>
      </c>
      <c r="F108" t="str">
        <f t="shared" si="11"/>
        <v/>
      </c>
      <c r="H108" t="str">
        <f t="shared" si="12"/>
        <v>1</v>
      </c>
      <c r="I108" t="str">
        <f t="shared" si="13"/>
        <v>Latvia</v>
      </c>
      <c r="J108" s="65">
        <f t="shared" si="14"/>
        <v>3273</v>
      </c>
      <c r="K108" s="70"/>
    </row>
    <row r="109" spans="1:11">
      <c r="A109" s="62" t="s">
        <v>257</v>
      </c>
      <c r="B109" s="63">
        <v>1</v>
      </c>
      <c r="C109" s="64" t="b">
        <f t="shared" si="8"/>
        <v>1</v>
      </c>
      <c r="D109" t="str">
        <f t="shared" si="9"/>
        <v/>
      </c>
      <c r="E109" t="str">
        <f t="shared" si="10"/>
        <v/>
      </c>
      <c r="F109" t="str">
        <f t="shared" si="11"/>
        <v>3</v>
      </c>
      <c r="H109" t="str">
        <f t="shared" si="12"/>
        <v>3</v>
      </c>
      <c r="I109" t="str">
        <f t="shared" si="13"/>
        <v>Luxembourg</v>
      </c>
      <c r="J109" s="65">
        <f t="shared" si="14"/>
        <v>4364</v>
      </c>
      <c r="K109" s="70"/>
    </row>
    <row r="110" spans="1:11">
      <c r="A110" s="62" t="s">
        <v>258</v>
      </c>
      <c r="B110" s="63">
        <v>0.86</v>
      </c>
      <c r="C110" s="64" t="b">
        <f t="shared" si="8"/>
        <v>1</v>
      </c>
      <c r="D110" t="str">
        <f t="shared" si="9"/>
        <v/>
      </c>
      <c r="E110" t="str">
        <f t="shared" si="10"/>
        <v>2</v>
      </c>
      <c r="F110" t="str">
        <f t="shared" si="11"/>
        <v/>
      </c>
      <c r="H110" t="str">
        <f t="shared" si="12"/>
        <v>2</v>
      </c>
      <c r="I110" t="str">
        <f t="shared" si="13"/>
        <v>Madagascar</v>
      </c>
      <c r="J110" s="65">
        <f t="shared" si="14"/>
        <v>3818</v>
      </c>
      <c r="K110" s="70"/>
    </row>
    <row r="111" spans="1:11">
      <c r="A111" s="62" t="s">
        <v>259</v>
      </c>
      <c r="B111" s="63">
        <v>0.77400000000000002</v>
      </c>
      <c r="C111" s="64" t="b">
        <f t="shared" si="8"/>
        <v>1</v>
      </c>
      <c r="D111" t="str">
        <f t="shared" si="9"/>
        <v>1</v>
      </c>
      <c r="E111" t="str">
        <f t="shared" si="10"/>
        <v/>
      </c>
      <c r="F111" t="str">
        <f t="shared" si="11"/>
        <v/>
      </c>
      <c r="H111" t="str">
        <f t="shared" si="12"/>
        <v>1</v>
      </c>
      <c r="I111" t="str">
        <f t="shared" si="13"/>
        <v>Hungary</v>
      </c>
      <c r="J111" s="65">
        <f t="shared" si="14"/>
        <v>3273</v>
      </c>
      <c r="K111" s="70"/>
    </row>
    <row r="112" spans="1:11">
      <c r="A112" s="62" t="s">
        <v>260</v>
      </c>
      <c r="B112" s="63">
        <v>0.6</v>
      </c>
      <c r="C112" s="64" t="b">
        <f t="shared" si="8"/>
        <v>1</v>
      </c>
      <c r="D112" t="str">
        <f t="shared" si="9"/>
        <v>1</v>
      </c>
      <c r="E112" t="str">
        <f t="shared" si="10"/>
        <v/>
      </c>
      <c r="F112" t="str">
        <f t="shared" si="11"/>
        <v/>
      </c>
      <c r="H112" t="str">
        <f t="shared" si="12"/>
        <v>1</v>
      </c>
      <c r="I112" t="str">
        <f t="shared" si="13"/>
        <v>Macedonia</v>
      </c>
      <c r="J112" s="65">
        <f t="shared" si="14"/>
        <v>3273</v>
      </c>
      <c r="K112" s="70"/>
    </row>
    <row r="113" spans="1:11">
      <c r="A113" s="62" t="s">
        <v>261</v>
      </c>
      <c r="B113" s="63">
        <v>0.68799999999999994</v>
      </c>
      <c r="C113" s="64" t="b">
        <f t="shared" si="8"/>
        <v>1</v>
      </c>
      <c r="D113" t="str">
        <f t="shared" si="9"/>
        <v>1</v>
      </c>
      <c r="E113" t="str">
        <f t="shared" si="10"/>
        <v/>
      </c>
      <c r="F113" t="str">
        <f t="shared" si="11"/>
        <v/>
      </c>
      <c r="H113" t="str">
        <f t="shared" si="12"/>
        <v>1</v>
      </c>
      <c r="I113" t="str">
        <f t="shared" si="13"/>
        <v>Malaysia</v>
      </c>
      <c r="J113" s="65">
        <f t="shared" si="14"/>
        <v>3273</v>
      </c>
      <c r="K113" s="70"/>
    </row>
    <row r="114" spans="1:11">
      <c r="A114" s="62" t="s">
        <v>262</v>
      </c>
      <c r="B114" s="63">
        <v>0.68</v>
      </c>
      <c r="C114" s="64" t="b">
        <f t="shared" si="8"/>
        <v>1</v>
      </c>
      <c r="D114" t="str">
        <f t="shared" si="9"/>
        <v>1</v>
      </c>
      <c r="E114" t="str">
        <f t="shared" si="10"/>
        <v/>
      </c>
      <c r="F114" t="str">
        <f t="shared" si="11"/>
        <v/>
      </c>
      <c r="H114" t="str">
        <f t="shared" si="12"/>
        <v>1</v>
      </c>
      <c r="I114" t="str">
        <f t="shared" si="13"/>
        <v>Malawi</v>
      </c>
      <c r="J114" s="65">
        <f t="shared" si="14"/>
        <v>3273</v>
      </c>
      <c r="K114" s="70"/>
    </row>
    <row r="115" spans="1:11">
      <c r="A115" s="62" t="s">
        <v>263</v>
      </c>
      <c r="B115" s="63">
        <v>0.94399999999999995</v>
      </c>
      <c r="C115" s="64" t="b">
        <f t="shared" si="8"/>
        <v>1</v>
      </c>
      <c r="D115" t="str">
        <f t="shared" si="9"/>
        <v/>
      </c>
      <c r="E115" t="str">
        <f t="shared" si="10"/>
        <v>2</v>
      </c>
      <c r="F115" t="str">
        <f t="shared" si="11"/>
        <v/>
      </c>
      <c r="H115" t="str">
        <f t="shared" si="12"/>
        <v>2</v>
      </c>
      <c r="I115" t="str">
        <f t="shared" si="13"/>
        <v>Mali</v>
      </c>
      <c r="J115" s="65">
        <f t="shared" si="14"/>
        <v>3818</v>
      </c>
      <c r="K115" s="70"/>
    </row>
    <row r="116" spans="1:11">
      <c r="A116" s="62" t="s">
        <v>264</v>
      </c>
      <c r="B116" s="63">
        <v>0.84399999999999997</v>
      </c>
      <c r="C116" s="64" t="b">
        <f t="shared" si="8"/>
        <v>1</v>
      </c>
      <c r="D116" t="str">
        <f t="shared" si="9"/>
        <v/>
      </c>
      <c r="E116" t="str">
        <f t="shared" si="10"/>
        <v>2</v>
      </c>
      <c r="F116" t="str">
        <f t="shared" si="11"/>
        <v/>
      </c>
      <c r="H116" t="str">
        <f t="shared" si="12"/>
        <v>2</v>
      </c>
      <c r="I116" t="str">
        <f t="shared" si="13"/>
        <v>Malta</v>
      </c>
      <c r="J116" s="65">
        <f t="shared" si="14"/>
        <v>3818</v>
      </c>
      <c r="K116" s="70"/>
    </row>
    <row r="117" spans="1:11">
      <c r="A117" s="62" t="s">
        <v>265</v>
      </c>
      <c r="B117" s="63">
        <v>0.754</v>
      </c>
      <c r="C117" s="64" t="b">
        <f t="shared" si="8"/>
        <v>1</v>
      </c>
      <c r="D117" t="str">
        <f t="shared" si="9"/>
        <v>1</v>
      </c>
      <c r="E117" t="str">
        <f t="shared" si="10"/>
        <v/>
      </c>
      <c r="F117" t="str">
        <f t="shared" si="11"/>
        <v/>
      </c>
      <c r="H117" t="str">
        <f t="shared" si="12"/>
        <v>1</v>
      </c>
      <c r="I117" t="str">
        <f t="shared" si="13"/>
        <v>Morocco</v>
      </c>
      <c r="J117" s="65">
        <f t="shared" si="14"/>
        <v>3273</v>
      </c>
      <c r="K117" s="70"/>
    </row>
    <row r="118" spans="1:11">
      <c r="A118" s="62" t="s">
        <v>266</v>
      </c>
      <c r="B118" s="63">
        <v>0.74399999999999999</v>
      </c>
      <c r="C118" s="64" t="b">
        <f t="shared" si="8"/>
        <v>1</v>
      </c>
      <c r="D118" t="str">
        <f t="shared" si="9"/>
        <v>1</v>
      </c>
      <c r="E118" t="str">
        <f t="shared" si="10"/>
        <v/>
      </c>
      <c r="F118" t="str">
        <f t="shared" si="11"/>
        <v/>
      </c>
      <c r="H118" t="str">
        <f t="shared" si="12"/>
        <v>1</v>
      </c>
      <c r="I118" t="str">
        <f t="shared" si="13"/>
        <v>Mauritius</v>
      </c>
      <c r="J118" s="65">
        <f t="shared" si="14"/>
        <v>3273</v>
      </c>
      <c r="K118" s="70"/>
    </row>
    <row r="119" spans="1:11">
      <c r="A119" s="62" t="s">
        <v>267</v>
      </c>
      <c r="B119" s="63">
        <v>0.625</v>
      </c>
      <c r="C119" s="64" t="b">
        <f t="shared" si="8"/>
        <v>1</v>
      </c>
      <c r="D119" t="str">
        <f t="shared" si="9"/>
        <v>1</v>
      </c>
      <c r="E119" t="str">
        <f t="shared" si="10"/>
        <v/>
      </c>
      <c r="F119" t="str">
        <f t="shared" si="11"/>
        <v/>
      </c>
      <c r="H119" t="str">
        <f t="shared" si="12"/>
        <v>1</v>
      </c>
      <c r="I119" t="str">
        <f t="shared" si="13"/>
        <v>Mauritania</v>
      </c>
      <c r="J119" s="65">
        <f t="shared" si="14"/>
        <v>3273</v>
      </c>
      <c r="K119" s="70"/>
    </row>
    <row r="120" spans="1:11">
      <c r="A120" s="62" t="s">
        <v>268</v>
      </c>
      <c r="B120" s="63">
        <v>0.67100000000000004</v>
      </c>
      <c r="C120" s="64" t="b">
        <f t="shared" si="8"/>
        <v>1</v>
      </c>
      <c r="D120" t="str">
        <f t="shared" si="9"/>
        <v>1</v>
      </c>
      <c r="E120" t="str">
        <f t="shared" si="10"/>
        <v/>
      </c>
      <c r="F120" t="str">
        <f t="shared" si="11"/>
        <v/>
      </c>
      <c r="H120" t="str">
        <f t="shared" si="12"/>
        <v>1</v>
      </c>
      <c r="I120" t="str">
        <f t="shared" si="13"/>
        <v>Mexico</v>
      </c>
      <c r="J120" s="65">
        <f t="shared" si="14"/>
        <v>3273</v>
      </c>
      <c r="K120" s="70"/>
    </row>
    <row r="121" spans="1:11">
      <c r="A121" s="62" t="s">
        <v>269</v>
      </c>
      <c r="B121" s="63">
        <v>0.62</v>
      </c>
      <c r="C121" s="64" t="b">
        <f t="shared" si="8"/>
        <v>1</v>
      </c>
      <c r="D121" t="str">
        <f t="shared" si="9"/>
        <v>1</v>
      </c>
      <c r="E121" t="str">
        <f t="shared" si="10"/>
        <v/>
      </c>
      <c r="F121" t="str">
        <f t="shared" si="11"/>
        <v/>
      </c>
      <c r="H121" t="str">
        <f t="shared" si="12"/>
        <v>1</v>
      </c>
      <c r="I121" t="str">
        <f t="shared" si="13"/>
        <v>Republic of Moldova</v>
      </c>
      <c r="J121" s="65">
        <f t="shared" si="14"/>
        <v>3273</v>
      </c>
      <c r="K121" s="70"/>
    </row>
    <row r="122" spans="1:11">
      <c r="A122" s="62" t="s">
        <v>270</v>
      </c>
      <c r="B122" s="63">
        <v>0.71499999999999997</v>
      </c>
      <c r="C122" s="64" t="b">
        <f t="shared" si="8"/>
        <v>1</v>
      </c>
      <c r="D122" t="str">
        <f t="shared" si="9"/>
        <v>1</v>
      </c>
      <c r="E122" t="str">
        <f t="shared" si="10"/>
        <v/>
      </c>
      <c r="F122" t="str">
        <f t="shared" si="11"/>
        <v/>
      </c>
      <c r="H122" t="str">
        <f t="shared" si="12"/>
        <v>1</v>
      </c>
      <c r="I122" t="str">
        <f t="shared" si="13"/>
        <v>Mozambique</v>
      </c>
      <c r="J122" s="65">
        <f t="shared" si="14"/>
        <v>3273</v>
      </c>
      <c r="K122" s="70"/>
    </row>
    <row r="123" spans="1:11">
      <c r="A123" s="62" t="s">
        <v>271</v>
      </c>
      <c r="B123" s="63">
        <v>0.65500000000000003</v>
      </c>
      <c r="C123" s="64" t="b">
        <f t="shared" si="8"/>
        <v>1</v>
      </c>
      <c r="D123" t="str">
        <f t="shared" si="9"/>
        <v>1</v>
      </c>
      <c r="E123" t="str">
        <f t="shared" si="10"/>
        <v/>
      </c>
      <c r="F123" t="str">
        <f t="shared" si="11"/>
        <v/>
      </c>
      <c r="H123" t="str">
        <f t="shared" si="12"/>
        <v>1</v>
      </c>
      <c r="I123" t="str">
        <f t="shared" si="13"/>
        <v>Myanmar</v>
      </c>
      <c r="J123" s="65">
        <f t="shared" si="14"/>
        <v>3273</v>
      </c>
      <c r="K123" s="70"/>
    </row>
    <row r="124" spans="1:11">
      <c r="A124" s="62" t="s">
        <v>272</v>
      </c>
      <c r="B124" s="63">
        <v>0.61399999999999999</v>
      </c>
      <c r="C124" s="64" t="b">
        <f t="shared" si="8"/>
        <v>1</v>
      </c>
      <c r="D124" t="str">
        <f t="shared" si="9"/>
        <v>1</v>
      </c>
      <c r="E124" t="str">
        <f t="shared" si="10"/>
        <v/>
      </c>
      <c r="F124" t="str">
        <f t="shared" si="11"/>
        <v/>
      </c>
      <c r="H124" t="str">
        <f t="shared" si="12"/>
        <v>1</v>
      </c>
      <c r="I124" t="str">
        <f t="shared" si="13"/>
        <v>Namibia</v>
      </c>
      <c r="J124" s="65">
        <f t="shared" si="14"/>
        <v>3273</v>
      </c>
      <c r="K124" s="70"/>
    </row>
    <row r="125" spans="1:11">
      <c r="A125" s="62" t="s">
        <v>273</v>
      </c>
      <c r="B125" s="63">
        <v>0.97</v>
      </c>
      <c r="C125" s="64" t="b">
        <f t="shared" si="8"/>
        <v>1</v>
      </c>
      <c r="D125" t="str">
        <f t="shared" si="9"/>
        <v/>
      </c>
      <c r="E125" t="str">
        <f t="shared" si="10"/>
        <v>2</v>
      </c>
      <c r="F125" t="str">
        <f t="shared" si="11"/>
        <v/>
      </c>
      <c r="H125" t="str">
        <f t="shared" si="12"/>
        <v>2</v>
      </c>
      <c r="I125" t="str">
        <f t="shared" si="13"/>
        <v>Germany</v>
      </c>
      <c r="J125" s="65">
        <f t="shared" si="14"/>
        <v>3818</v>
      </c>
      <c r="K125" s="70"/>
    </row>
    <row r="126" spans="1:11">
      <c r="A126" s="62" t="s">
        <v>274</v>
      </c>
      <c r="B126" s="63">
        <v>0.77</v>
      </c>
      <c r="C126" s="64" t="b">
        <f t="shared" si="8"/>
        <v>1</v>
      </c>
      <c r="D126" t="str">
        <f t="shared" si="9"/>
        <v>1</v>
      </c>
      <c r="E126" t="str">
        <f t="shared" si="10"/>
        <v/>
      </c>
      <c r="F126" t="str">
        <f t="shared" si="11"/>
        <v/>
      </c>
      <c r="H126" t="str">
        <f t="shared" si="12"/>
        <v>1</v>
      </c>
      <c r="I126" t="str">
        <f t="shared" si="13"/>
        <v>Nepal</v>
      </c>
      <c r="J126" s="65">
        <f t="shared" si="14"/>
        <v>3273</v>
      </c>
      <c r="K126" s="70"/>
    </row>
    <row r="127" spans="1:11">
      <c r="A127" s="62" t="s">
        <v>275</v>
      </c>
      <c r="B127" s="63">
        <v>0.84799999999999998</v>
      </c>
      <c r="C127" s="64" t="b">
        <f t="shared" si="8"/>
        <v>1</v>
      </c>
      <c r="D127" t="str">
        <f t="shared" si="9"/>
        <v/>
      </c>
      <c r="E127" t="str">
        <f t="shared" si="10"/>
        <v>2</v>
      </c>
      <c r="F127" t="str">
        <f t="shared" si="11"/>
        <v/>
      </c>
      <c r="H127" t="str">
        <f t="shared" si="12"/>
        <v>2</v>
      </c>
      <c r="I127" t="str">
        <f t="shared" si="13"/>
        <v>Niger</v>
      </c>
      <c r="J127" s="65">
        <f t="shared" si="14"/>
        <v>3818</v>
      </c>
      <c r="K127" s="70"/>
    </row>
    <row r="128" spans="1:11">
      <c r="A128" s="62" t="s">
        <v>276</v>
      </c>
      <c r="B128" s="63">
        <v>0.92600000000000005</v>
      </c>
      <c r="C128" s="64" t="b">
        <f t="shared" si="8"/>
        <v>1</v>
      </c>
      <c r="D128" t="str">
        <f t="shared" si="9"/>
        <v/>
      </c>
      <c r="E128" t="str">
        <f t="shared" si="10"/>
        <v>2</v>
      </c>
      <c r="F128" t="str">
        <f t="shared" si="11"/>
        <v/>
      </c>
      <c r="H128" t="str">
        <f t="shared" si="12"/>
        <v>2</v>
      </c>
      <c r="I128" t="str">
        <f t="shared" si="13"/>
        <v>Nigeria</v>
      </c>
      <c r="J128" s="65">
        <f t="shared" si="14"/>
        <v>3818</v>
      </c>
      <c r="K128" s="70"/>
    </row>
    <row r="129" spans="1:11">
      <c r="A129" s="62" t="s">
        <v>277</v>
      </c>
      <c r="B129" s="63">
        <v>0.56499999999999995</v>
      </c>
      <c r="C129" s="64" t="b">
        <f t="shared" si="8"/>
        <v>1</v>
      </c>
      <c r="D129" t="str">
        <f t="shared" si="9"/>
        <v>1</v>
      </c>
      <c r="E129" t="str">
        <f t="shared" si="10"/>
        <v/>
      </c>
      <c r="F129" t="str">
        <f t="shared" si="11"/>
        <v/>
      </c>
      <c r="H129" t="str">
        <f t="shared" si="12"/>
        <v>1</v>
      </c>
      <c r="I129" t="str">
        <f t="shared" si="13"/>
        <v>Nicaragua</v>
      </c>
      <c r="J129" s="65">
        <f t="shared" si="14"/>
        <v>3273</v>
      </c>
      <c r="K129" s="70"/>
    </row>
    <row r="130" spans="1:11">
      <c r="A130" s="62" t="s">
        <v>278</v>
      </c>
      <c r="B130" s="63">
        <v>1.079</v>
      </c>
      <c r="C130" s="64" t="b">
        <f t="shared" si="8"/>
        <v>1</v>
      </c>
      <c r="D130" t="str">
        <f t="shared" si="9"/>
        <v/>
      </c>
      <c r="E130" t="str">
        <f t="shared" si="10"/>
        <v/>
      </c>
      <c r="F130" t="str">
        <f t="shared" si="11"/>
        <v>3</v>
      </c>
      <c r="H130" t="str">
        <f t="shared" si="12"/>
        <v>3</v>
      </c>
      <c r="I130" t="str">
        <f t="shared" si="13"/>
        <v>Netherlands</v>
      </c>
      <c r="J130" s="65">
        <f t="shared" si="14"/>
        <v>4364</v>
      </c>
      <c r="K130" s="70"/>
    </row>
    <row r="131" spans="1:11">
      <c r="A131" s="62" t="s">
        <v>279</v>
      </c>
      <c r="B131" s="63">
        <v>1.306</v>
      </c>
      <c r="C131" s="64" t="b">
        <f t="shared" si="8"/>
        <v>1</v>
      </c>
      <c r="D131" t="str">
        <f t="shared" si="9"/>
        <v/>
      </c>
      <c r="E131" t="str">
        <f t="shared" si="10"/>
        <v/>
      </c>
      <c r="F131" t="str">
        <f t="shared" si="11"/>
        <v>3</v>
      </c>
      <c r="H131" t="str">
        <f t="shared" si="12"/>
        <v>3</v>
      </c>
      <c r="I131" t="str">
        <f t="shared" si="13"/>
        <v>Norway</v>
      </c>
      <c r="J131" s="65">
        <f t="shared" si="14"/>
        <v>4364</v>
      </c>
      <c r="K131" s="70"/>
    </row>
    <row r="132" spans="1:11">
      <c r="A132" s="62" t="s">
        <v>280</v>
      </c>
      <c r="B132" s="63">
        <v>1.1719999999999999</v>
      </c>
      <c r="C132" s="64" t="b">
        <f t="shared" si="8"/>
        <v>1</v>
      </c>
      <c r="D132" t="str">
        <f t="shared" si="9"/>
        <v/>
      </c>
      <c r="E132" t="str">
        <f t="shared" si="10"/>
        <v/>
      </c>
      <c r="F132" t="str">
        <f t="shared" si="11"/>
        <v>3</v>
      </c>
      <c r="H132" t="str">
        <f t="shared" si="12"/>
        <v>3</v>
      </c>
      <c r="I132" t="str">
        <f t="shared" si="13"/>
        <v>New Caledonia</v>
      </c>
      <c r="J132" s="65">
        <f t="shared" si="14"/>
        <v>4364</v>
      </c>
      <c r="K132" s="70"/>
    </row>
    <row r="133" spans="1:11">
      <c r="A133" s="62" t="s">
        <v>281</v>
      </c>
      <c r="B133" s="63">
        <v>0.99399999999999999</v>
      </c>
      <c r="C133" s="64" t="b">
        <f t="shared" si="8"/>
        <v>1</v>
      </c>
      <c r="D133" t="str">
        <f t="shared" si="9"/>
        <v/>
      </c>
      <c r="E133" t="str">
        <f t="shared" si="10"/>
        <v>2</v>
      </c>
      <c r="F133" t="str">
        <f t="shared" si="11"/>
        <v/>
      </c>
      <c r="H133" t="str">
        <f t="shared" si="12"/>
        <v>2</v>
      </c>
      <c r="I133" t="str">
        <f t="shared" si="13"/>
        <v>New Zealand</v>
      </c>
      <c r="J133" s="65">
        <f t="shared" si="14"/>
        <v>3818</v>
      </c>
      <c r="K133" s="70"/>
    </row>
    <row r="134" spans="1:11">
      <c r="A134" s="62" t="s">
        <v>282</v>
      </c>
      <c r="B134" s="63">
        <v>0.51900000000000002</v>
      </c>
      <c r="C134" s="64" t="b">
        <f t="shared" si="8"/>
        <v>1</v>
      </c>
      <c r="D134" t="str">
        <f t="shared" si="9"/>
        <v>1</v>
      </c>
      <c r="E134" t="str">
        <f t="shared" si="10"/>
        <v/>
      </c>
      <c r="F134" t="str">
        <f t="shared" si="11"/>
        <v/>
      </c>
      <c r="H134" t="str">
        <f t="shared" si="12"/>
        <v>1</v>
      </c>
      <c r="I134" t="str">
        <f t="shared" si="13"/>
        <v>Pakistan</v>
      </c>
      <c r="J134" s="65">
        <f t="shared" si="14"/>
        <v>3273</v>
      </c>
      <c r="K134" s="70"/>
    </row>
    <row r="135" spans="1:11">
      <c r="A135" s="62" t="s">
        <v>283</v>
      </c>
      <c r="B135" s="63">
        <v>1.1080000000000001</v>
      </c>
      <c r="C135" s="64" t="b">
        <f t="shared" si="8"/>
        <v>1</v>
      </c>
      <c r="D135" t="str">
        <f t="shared" si="9"/>
        <v/>
      </c>
      <c r="E135" t="str">
        <f t="shared" si="10"/>
        <v/>
      </c>
      <c r="F135" t="str">
        <f t="shared" si="11"/>
        <v>3</v>
      </c>
      <c r="H135" t="str">
        <f t="shared" si="12"/>
        <v>3</v>
      </c>
      <c r="I135" t="str">
        <f t="shared" si="13"/>
        <v>Palestinian Autonomous Territories</v>
      </c>
      <c r="J135" s="65">
        <f t="shared" si="14"/>
        <v>4364</v>
      </c>
      <c r="K135" s="70"/>
    </row>
    <row r="136" spans="1:11">
      <c r="A136" s="62" t="s">
        <v>284</v>
      </c>
      <c r="B136" s="63">
        <v>0.63200000000000001</v>
      </c>
      <c r="C136" s="64" t="b">
        <f t="shared" si="8"/>
        <v>1</v>
      </c>
      <c r="D136" t="str">
        <f t="shared" si="9"/>
        <v>1</v>
      </c>
      <c r="E136" t="str">
        <f t="shared" si="10"/>
        <v/>
      </c>
      <c r="F136" t="str">
        <f t="shared" si="11"/>
        <v/>
      </c>
      <c r="H136" t="str">
        <f t="shared" si="12"/>
        <v>1</v>
      </c>
      <c r="I136" t="str">
        <f t="shared" si="13"/>
        <v>Panama</v>
      </c>
      <c r="J136" s="65">
        <f t="shared" si="14"/>
        <v>3273</v>
      </c>
      <c r="K136" s="70"/>
    </row>
    <row r="137" spans="1:11">
      <c r="A137" s="62" t="s">
        <v>285</v>
      </c>
      <c r="B137" s="63">
        <v>1.0149999999999999</v>
      </c>
      <c r="C137" s="64" t="b">
        <f t="shared" si="8"/>
        <v>1</v>
      </c>
      <c r="D137" t="str">
        <f t="shared" si="9"/>
        <v/>
      </c>
      <c r="E137" t="str">
        <f t="shared" si="10"/>
        <v/>
      </c>
      <c r="F137" t="str">
        <f t="shared" si="11"/>
        <v>3</v>
      </c>
      <c r="H137" t="str">
        <f t="shared" si="12"/>
        <v>3</v>
      </c>
      <c r="I137" t="str">
        <f t="shared" si="13"/>
        <v>Papua New Guinea</v>
      </c>
      <c r="J137" s="65">
        <f t="shared" si="14"/>
        <v>4364</v>
      </c>
      <c r="K137" s="70"/>
    </row>
    <row r="138" spans="1:11">
      <c r="A138" s="62" t="s">
        <v>286</v>
      </c>
      <c r="B138" s="63">
        <v>0.69</v>
      </c>
      <c r="C138" s="64" t="b">
        <f t="shared" si="8"/>
        <v>1</v>
      </c>
      <c r="D138" t="str">
        <f t="shared" si="9"/>
        <v>1</v>
      </c>
      <c r="E138" t="str">
        <f t="shared" si="10"/>
        <v/>
      </c>
      <c r="F138" t="str">
        <f t="shared" si="11"/>
        <v/>
      </c>
      <c r="H138" t="str">
        <f t="shared" si="12"/>
        <v>1</v>
      </c>
      <c r="I138" t="str">
        <f t="shared" si="13"/>
        <v>Paraguay</v>
      </c>
      <c r="J138" s="65">
        <f t="shared" si="14"/>
        <v>3273</v>
      </c>
      <c r="K138" s="70"/>
    </row>
    <row r="139" spans="1:11">
      <c r="A139" s="62" t="s">
        <v>287</v>
      </c>
      <c r="B139" s="63">
        <v>0.80200000000000005</v>
      </c>
      <c r="C139" s="64" t="b">
        <f t="shared" si="8"/>
        <v>1</v>
      </c>
      <c r="D139" t="str">
        <f t="shared" si="9"/>
        <v/>
      </c>
      <c r="E139" t="str">
        <f t="shared" si="10"/>
        <v>2</v>
      </c>
      <c r="F139" t="str">
        <f t="shared" si="11"/>
        <v/>
      </c>
      <c r="H139" t="str">
        <f t="shared" si="12"/>
        <v>2</v>
      </c>
      <c r="I139" t="str">
        <f t="shared" si="13"/>
        <v>Peru</v>
      </c>
      <c r="J139" s="65">
        <f t="shared" si="14"/>
        <v>3818</v>
      </c>
      <c r="K139" s="70"/>
    </row>
    <row r="140" spans="1:11">
      <c r="A140" s="62" t="s">
        <v>288</v>
      </c>
      <c r="B140" s="63">
        <v>0.98299999999999998</v>
      </c>
      <c r="C140" s="64" t="b">
        <f t="shared" si="8"/>
        <v>1</v>
      </c>
      <c r="D140" t="str">
        <f t="shared" si="9"/>
        <v/>
      </c>
      <c r="E140" t="str">
        <f t="shared" si="10"/>
        <v>2</v>
      </c>
      <c r="F140" t="str">
        <f t="shared" si="11"/>
        <v/>
      </c>
      <c r="H140" t="str">
        <f t="shared" si="12"/>
        <v>2</v>
      </c>
      <c r="I140" t="str">
        <f t="shared" si="13"/>
        <v>Côte d'Ivoire</v>
      </c>
      <c r="J140" s="65">
        <f t="shared" si="14"/>
        <v>3818</v>
      </c>
      <c r="K140" s="70"/>
    </row>
    <row r="141" spans="1:11">
      <c r="A141" s="62" t="s">
        <v>289</v>
      </c>
      <c r="B141" s="63">
        <v>0.755</v>
      </c>
      <c r="C141" s="64" t="b">
        <f t="shared" si="8"/>
        <v>1</v>
      </c>
      <c r="D141" t="str">
        <f t="shared" si="9"/>
        <v>1</v>
      </c>
      <c r="E141" t="str">
        <f t="shared" si="10"/>
        <v/>
      </c>
      <c r="F141" t="str">
        <f t="shared" si="11"/>
        <v/>
      </c>
      <c r="H141" t="str">
        <f t="shared" si="12"/>
        <v>1</v>
      </c>
      <c r="I141" t="str">
        <f t="shared" si="13"/>
        <v>Poland</v>
      </c>
      <c r="J141" s="65">
        <f t="shared" si="14"/>
        <v>3273</v>
      </c>
      <c r="K141" s="70"/>
    </row>
    <row r="142" spans="1:11">
      <c r="A142" s="62" t="s">
        <v>290</v>
      </c>
      <c r="B142" s="63">
        <v>0.84199999999999997</v>
      </c>
      <c r="C142" s="64" t="b">
        <f t="shared" si="8"/>
        <v>1</v>
      </c>
      <c r="D142" t="str">
        <f t="shared" si="9"/>
        <v/>
      </c>
      <c r="E142" t="str">
        <f t="shared" si="10"/>
        <v>2</v>
      </c>
      <c r="F142" t="str">
        <f t="shared" si="11"/>
        <v/>
      </c>
      <c r="H142" t="str">
        <f t="shared" si="12"/>
        <v>2</v>
      </c>
      <c r="I142" t="str">
        <f t="shared" si="13"/>
        <v>Portugal</v>
      </c>
      <c r="J142" s="65">
        <f t="shared" si="14"/>
        <v>3818</v>
      </c>
      <c r="K142" s="70"/>
    </row>
    <row r="143" spans="1:11">
      <c r="A143" s="62" t="s">
        <v>291</v>
      </c>
      <c r="B143" s="63">
        <v>1.0669999999999999</v>
      </c>
      <c r="C143" s="64" t="b">
        <f t="shared" si="8"/>
        <v>1</v>
      </c>
      <c r="D143" t="str">
        <f t="shared" si="9"/>
        <v/>
      </c>
      <c r="E143" t="str">
        <f t="shared" si="10"/>
        <v/>
      </c>
      <c r="F143" t="str">
        <f t="shared" si="11"/>
        <v>3</v>
      </c>
      <c r="H143" t="str">
        <f t="shared" si="12"/>
        <v>3</v>
      </c>
      <c r="I143" t="str">
        <f t="shared" si="13"/>
        <v>Austria</v>
      </c>
      <c r="J143" s="65">
        <f t="shared" si="14"/>
        <v>4364</v>
      </c>
      <c r="K143" s="70"/>
    </row>
    <row r="144" spans="1:11">
      <c r="A144" s="62" t="s">
        <v>292</v>
      </c>
      <c r="B144" s="63">
        <v>0.67300000000000004</v>
      </c>
      <c r="C144" s="64" t="b">
        <f t="shared" si="8"/>
        <v>1</v>
      </c>
      <c r="D144" t="str">
        <f t="shared" si="9"/>
        <v>1</v>
      </c>
      <c r="E144" t="str">
        <f t="shared" si="10"/>
        <v/>
      </c>
      <c r="F144" t="str">
        <f t="shared" si="11"/>
        <v/>
      </c>
      <c r="H144" t="str">
        <f t="shared" si="12"/>
        <v>1</v>
      </c>
      <c r="I144" t="str">
        <f t="shared" si="13"/>
        <v>Republic Serbia</v>
      </c>
      <c r="J144" s="65">
        <f t="shared" si="14"/>
        <v>3273</v>
      </c>
      <c r="K144" s="70"/>
    </row>
    <row r="145" spans="1:11">
      <c r="A145" s="62" t="s">
        <v>293</v>
      </c>
      <c r="B145" s="63">
        <v>0.68799999999999994</v>
      </c>
      <c r="C145" s="64" t="b">
        <f t="shared" si="8"/>
        <v>1</v>
      </c>
      <c r="D145" t="str">
        <f t="shared" si="9"/>
        <v>1</v>
      </c>
      <c r="E145" t="str">
        <f t="shared" si="10"/>
        <v/>
      </c>
      <c r="F145" t="str">
        <f t="shared" si="11"/>
        <v/>
      </c>
      <c r="H145" t="str">
        <f t="shared" si="12"/>
        <v>1</v>
      </c>
      <c r="I145" t="str">
        <f t="shared" si="13"/>
        <v>Romania</v>
      </c>
      <c r="J145" s="65">
        <f t="shared" si="14"/>
        <v>3273</v>
      </c>
      <c r="K145" s="70"/>
    </row>
    <row r="146" spans="1:11">
      <c r="A146" s="62" t="s">
        <v>294</v>
      </c>
      <c r="B146" s="63">
        <v>1.054</v>
      </c>
      <c r="C146" s="64" t="b">
        <f t="shared" si="8"/>
        <v>1</v>
      </c>
      <c r="D146" t="str">
        <f t="shared" si="9"/>
        <v/>
      </c>
      <c r="E146" t="str">
        <f t="shared" si="10"/>
        <v/>
      </c>
      <c r="F146" t="str">
        <f t="shared" si="11"/>
        <v>3</v>
      </c>
      <c r="H146" t="str">
        <f t="shared" si="12"/>
        <v>3</v>
      </c>
      <c r="I146" t="str">
        <f t="shared" si="13"/>
        <v>Russia</v>
      </c>
      <c r="J146" s="65">
        <f t="shared" si="14"/>
        <v>4364</v>
      </c>
      <c r="K146" s="70"/>
    </row>
    <row r="147" spans="1:11">
      <c r="A147" s="62" t="s">
        <v>295</v>
      </c>
      <c r="B147" s="63">
        <v>0.82499999999999996</v>
      </c>
      <c r="C147" s="64" t="b">
        <f t="shared" si="8"/>
        <v>1</v>
      </c>
      <c r="D147" t="str">
        <f t="shared" si="9"/>
        <v/>
      </c>
      <c r="E147" t="str">
        <f t="shared" si="10"/>
        <v>2</v>
      </c>
      <c r="F147" t="str">
        <f t="shared" si="11"/>
        <v/>
      </c>
      <c r="H147" t="str">
        <f t="shared" si="12"/>
        <v>2</v>
      </c>
      <c r="I147" t="str">
        <f t="shared" si="13"/>
        <v>Rwanda</v>
      </c>
      <c r="J147" s="65">
        <f t="shared" si="14"/>
        <v>3818</v>
      </c>
      <c r="K147" s="70"/>
    </row>
    <row r="148" spans="1:11">
      <c r="A148" s="62" t="s">
        <v>296</v>
      </c>
      <c r="B148" s="63">
        <v>0.88700000000000001</v>
      </c>
      <c r="C148" s="64" t="b">
        <f t="shared" si="8"/>
        <v>1</v>
      </c>
      <c r="D148" t="str">
        <f t="shared" si="9"/>
        <v/>
      </c>
      <c r="E148" t="str">
        <f t="shared" si="10"/>
        <v>2</v>
      </c>
      <c r="F148" t="str">
        <f t="shared" si="11"/>
        <v/>
      </c>
      <c r="H148" t="str">
        <f t="shared" si="12"/>
        <v>2</v>
      </c>
      <c r="I148" t="str">
        <f t="shared" si="13"/>
        <v>Greece</v>
      </c>
      <c r="J148" s="65">
        <f t="shared" si="14"/>
        <v>3818</v>
      </c>
      <c r="K148" s="70"/>
    </row>
    <row r="149" spans="1:11">
      <c r="A149" s="62" t="s">
        <v>297</v>
      </c>
      <c r="B149" s="63">
        <v>0.69599999999999995</v>
      </c>
      <c r="C149" s="64" t="b">
        <f t="shared" si="8"/>
        <v>1</v>
      </c>
      <c r="D149" t="str">
        <f t="shared" si="9"/>
        <v>1</v>
      </c>
      <c r="E149" t="str">
        <f t="shared" si="10"/>
        <v/>
      </c>
      <c r="F149" t="str">
        <f t="shared" si="11"/>
        <v/>
      </c>
      <c r="H149" t="str">
        <f t="shared" si="12"/>
        <v>1</v>
      </c>
      <c r="I149" t="str">
        <f t="shared" si="13"/>
        <v>El Salvador</v>
      </c>
      <c r="J149" s="65">
        <f t="shared" si="14"/>
        <v>3273</v>
      </c>
      <c r="K149" s="70"/>
    </row>
    <row r="150" spans="1:11">
      <c r="A150" s="62" t="s">
        <v>298</v>
      </c>
      <c r="B150" s="63">
        <v>0.83</v>
      </c>
      <c r="C150" s="64" t="b">
        <f t="shared" si="8"/>
        <v>1</v>
      </c>
      <c r="D150" t="str">
        <f t="shared" si="9"/>
        <v/>
      </c>
      <c r="E150" t="str">
        <f t="shared" si="10"/>
        <v>2</v>
      </c>
      <c r="F150" t="str">
        <f t="shared" si="11"/>
        <v/>
      </c>
      <c r="H150" t="str">
        <f t="shared" si="12"/>
        <v>2</v>
      </c>
      <c r="I150" t="str">
        <f t="shared" si="13"/>
        <v>Samoa</v>
      </c>
      <c r="J150" s="65">
        <f t="shared" si="14"/>
        <v>3818</v>
      </c>
      <c r="K150" s="70"/>
    </row>
    <row r="151" spans="1:11">
      <c r="A151" s="62" t="s">
        <v>299</v>
      </c>
      <c r="B151" s="63">
        <v>0.80800000000000005</v>
      </c>
      <c r="C151" s="64" t="b">
        <f t="shared" ref="C151:C189" si="15">ISNUMBER(B151)</f>
        <v>1</v>
      </c>
      <c r="D151" t="str">
        <f t="shared" ref="D151:D189" si="16">IF(B151&gt;0.48,IF(B151&lt;0.799,"1",""),"")</f>
        <v/>
      </c>
      <c r="E151" t="str">
        <f t="shared" ref="E151:E189" si="17">IF(B151&gt;0.8,IF(B151&lt;0.999,"2",""),"")</f>
        <v>2</v>
      </c>
      <c r="F151" t="str">
        <f t="shared" ref="F151:F189" si="18">IF(B151&gt;=1,IF(B151&lt;1.52,"3",""),"")</f>
        <v/>
      </c>
      <c r="H151" t="str">
        <f t="shared" ref="H151:H189" si="19">CONCATENATE(D151,E151,F151)</f>
        <v>2</v>
      </c>
      <c r="I151" t="str">
        <f t="shared" si="13"/>
        <v>Saudi Arabia</v>
      </c>
      <c r="J151" s="65">
        <f t="shared" si="14"/>
        <v>3818</v>
      </c>
      <c r="K151" s="70"/>
    </row>
    <row r="152" spans="1:11">
      <c r="A152" s="62" t="s">
        <v>300</v>
      </c>
      <c r="B152" s="63">
        <v>0.94699999999999995</v>
      </c>
      <c r="C152" s="64" t="b">
        <f t="shared" si="15"/>
        <v>1</v>
      </c>
      <c r="D152" t="str">
        <f t="shared" si="16"/>
        <v/>
      </c>
      <c r="E152" t="str">
        <f t="shared" si="17"/>
        <v>2</v>
      </c>
      <c r="F152" t="str">
        <f t="shared" si="18"/>
        <v/>
      </c>
      <c r="H152" t="str">
        <f t="shared" si="19"/>
        <v>2</v>
      </c>
      <c r="I152" t="str">
        <f t="shared" ref="I152:I189" si="20">A152</f>
        <v>Senegal</v>
      </c>
      <c r="J152" s="65">
        <f t="shared" ref="J152:J189" si="21">VLOOKUP(H152,$I$17:$J$19,2,FALSE)</f>
        <v>3818</v>
      </c>
      <c r="K152" s="70"/>
    </row>
    <row r="153" spans="1:11">
      <c r="A153" s="62" t="s">
        <v>301</v>
      </c>
      <c r="B153" s="63">
        <v>1.0680000000000001</v>
      </c>
      <c r="C153" s="64" t="b">
        <f t="shared" si="15"/>
        <v>1</v>
      </c>
      <c r="D153" t="str">
        <f t="shared" si="16"/>
        <v/>
      </c>
      <c r="E153" t="str">
        <f t="shared" si="17"/>
        <v/>
      </c>
      <c r="F153" t="str">
        <f t="shared" si="18"/>
        <v>3</v>
      </c>
      <c r="H153" t="str">
        <f t="shared" si="19"/>
        <v>3</v>
      </c>
      <c r="I153" t="str">
        <f t="shared" si="20"/>
        <v>Sierra Leone</v>
      </c>
      <c r="J153" s="65">
        <f t="shared" si="21"/>
        <v>4364</v>
      </c>
      <c r="K153" s="70"/>
    </row>
    <row r="154" spans="1:11">
      <c r="A154" s="62" t="s">
        <v>302</v>
      </c>
      <c r="B154" s="63">
        <v>1.1299999999999999</v>
      </c>
      <c r="C154" s="64" t="b">
        <f t="shared" si="15"/>
        <v>1</v>
      </c>
      <c r="D154" t="str">
        <f t="shared" si="16"/>
        <v/>
      </c>
      <c r="E154" t="str">
        <f t="shared" si="17"/>
        <v/>
      </c>
      <c r="F154" t="str">
        <f t="shared" si="18"/>
        <v>3</v>
      </c>
      <c r="H154" t="str">
        <f t="shared" si="19"/>
        <v>3</v>
      </c>
      <c r="I154" t="str">
        <f t="shared" si="20"/>
        <v>Singapore</v>
      </c>
      <c r="J154" s="65">
        <f t="shared" si="21"/>
        <v>4364</v>
      </c>
      <c r="K154" s="70"/>
    </row>
    <row r="155" spans="1:11">
      <c r="A155" s="62" t="s">
        <v>303</v>
      </c>
      <c r="B155" s="63">
        <v>0.80400000000000005</v>
      </c>
      <c r="C155" s="64" t="b">
        <f t="shared" si="15"/>
        <v>1</v>
      </c>
      <c r="D155" t="str">
        <f t="shared" si="16"/>
        <v/>
      </c>
      <c r="E155" t="str">
        <f t="shared" si="17"/>
        <v>2</v>
      </c>
      <c r="F155" t="str">
        <f t="shared" si="18"/>
        <v/>
      </c>
      <c r="H155" t="str">
        <f t="shared" si="19"/>
        <v>2</v>
      </c>
      <c r="I155" t="str">
        <f t="shared" si="20"/>
        <v>Slovakia</v>
      </c>
      <c r="J155" s="65">
        <f t="shared" si="21"/>
        <v>3818</v>
      </c>
      <c r="K155" s="70"/>
    </row>
    <row r="156" spans="1:11">
      <c r="A156" s="62" t="s">
        <v>304</v>
      </c>
      <c r="B156" s="63">
        <v>0.86099999999999999</v>
      </c>
      <c r="C156" s="64" t="b">
        <f t="shared" si="15"/>
        <v>1</v>
      </c>
      <c r="D156" t="str">
        <f t="shared" si="16"/>
        <v/>
      </c>
      <c r="E156" t="str">
        <f t="shared" si="17"/>
        <v>2</v>
      </c>
      <c r="F156" t="str">
        <f t="shared" si="18"/>
        <v/>
      </c>
      <c r="H156" t="str">
        <f t="shared" si="19"/>
        <v>2</v>
      </c>
      <c r="I156" t="str">
        <f t="shared" si="20"/>
        <v>Slovenia</v>
      </c>
      <c r="J156" s="65">
        <f t="shared" si="21"/>
        <v>3818</v>
      </c>
      <c r="K156" s="70"/>
    </row>
    <row r="157" spans="1:11">
      <c r="A157" s="62" t="s">
        <v>305</v>
      </c>
      <c r="B157" s="63">
        <v>0.91500000000000004</v>
      </c>
      <c r="C157" s="64" t="b">
        <f t="shared" si="15"/>
        <v>1</v>
      </c>
      <c r="D157" t="str">
        <f t="shared" si="16"/>
        <v/>
      </c>
      <c r="E157" t="str">
        <f t="shared" si="17"/>
        <v>2</v>
      </c>
      <c r="F157" t="str">
        <f t="shared" si="18"/>
        <v/>
      </c>
      <c r="H157" t="str">
        <f t="shared" si="19"/>
        <v>2</v>
      </c>
      <c r="I157" t="str">
        <f t="shared" si="20"/>
        <v>United Arab Emirates</v>
      </c>
      <c r="J157" s="65">
        <f t="shared" si="21"/>
        <v>3818</v>
      </c>
      <c r="K157" s="70"/>
    </row>
    <row r="158" spans="1:11">
      <c r="A158" s="62" t="s">
        <v>306</v>
      </c>
      <c r="B158" s="63">
        <v>0.69899999999999995</v>
      </c>
      <c r="C158" s="64" t="b">
        <f t="shared" si="15"/>
        <v>1</v>
      </c>
      <c r="D158" t="str">
        <f t="shared" si="16"/>
        <v>1</v>
      </c>
      <c r="E158" t="str">
        <f t="shared" si="17"/>
        <v/>
      </c>
      <c r="F158" t="str">
        <f t="shared" si="18"/>
        <v/>
      </c>
      <c r="H158" t="str">
        <f t="shared" si="19"/>
        <v>1</v>
      </c>
      <c r="I158" t="str">
        <f t="shared" si="20"/>
        <v>Sri Lanka</v>
      </c>
      <c r="J158" s="65">
        <f t="shared" si="21"/>
        <v>3273</v>
      </c>
      <c r="K158" s="70"/>
    </row>
    <row r="159" spans="1:11">
      <c r="A159" s="62" t="s">
        <v>307</v>
      </c>
      <c r="B159" s="63">
        <v>1.0860000000000001</v>
      </c>
      <c r="C159" s="64" t="b">
        <f t="shared" si="15"/>
        <v>1</v>
      </c>
      <c r="D159" t="str">
        <f t="shared" si="16"/>
        <v/>
      </c>
      <c r="E159" t="str">
        <f t="shared" si="17"/>
        <v/>
      </c>
      <c r="F159" t="str">
        <f t="shared" si="18"/>
        <v>3</v>
      </c>
      <c r="H159" t="str">
        <f t="shared" si="19"/>
        <v>3</v>
      </c>
      <c r="I159" t="str">
        <f t="shared" si="20"/>
        <v>Central African Republic</v>
      </c>
      <c r="J159" s="65">
        <f t="shared" si="21"/>
        <v>4364</v>
      </c>
      <c r="K159" s="70"/>
    </row>
    <row r="160" spans="1:11">
      <c r="A160" s="62" t="s">
        <v>308</v>
      </c>
      <c r="B160" s="63">
        <v>0.997</v>
      </c>
      <c r="C160" s="64" t="b">
        <f t="shared" si="15"/>
        <v>1</v>
      </c>
      <c r="D160" t="str">
        <f t="shared" si="16"/>
        <v/>
      </c>
      <c r="E160" t="str">
        <f t="shared" si="17"/>
        <v>2</v>
      </c>
      <c r="F160" t="str">
        <f t="shared" si="18"/>
        <v/>
      </c>
      <c r="H160" t="str">
        <f t="shared" si="19"/>
        <v>2</v>
      </c>
      <c r="I160" t="str">
        <f t="shared" si="20"/>
        <v>Sudan</v>
      </c>
      <c r="J160" s="65">
        <f t="shared" si="21"/>
        <v>3818</v>
      </c>
      <c r="K160" s="70"/>
    </row>
    <row r="161" spans="1:11">
      <c r="A161" s="62" t="s">
        <v>309</v>
      </c>
      <c r="B161" s="63">
        <v>0.56000000000000005</v>
      </c>
      <c r="C161" s="64" t="b">
        <f t="shared" si="15"/>
        <v>1</v>
      </c>
      <c r="D161" t="str">
        <f t="shared" si="16"/>
        <v>1</v>
      </c>
      <c r="E161" t="str">
        <f t="shared" si="17"/>
        <v/>
      </c>
      <c r="F161" t="str">
        <f t="shared" si="18"/>
        <v/>
      </c>
      <c r="H161" t="str">
        <f t="shared" si="19"/>
        <v>1</v>
      </c>
      <c r="I161" t="str">
        <f t="shared" si="20"/>
        <v>Suriname</v>
      </c>
      <c r="J161" s="65">
        <f t="shared" si="21"/>
        <v>3273</v>
      </c>
      <c r="K161" s="70"/>
    </row>
    <row r="162" spans="1:11">
      <c r="A162" s="62" t="s">
        <v>310</v>
      </c>
      <c r="B162" s="63">
        <v>0.53500000000000003</v>
      </c>
      <c r="C162" s="64" t="b">
        <f t="shared" si="15"/>
        <v>1</v>
      </c>
      <c r="D162" t="str">
        <f t="shared" si="16"/>
        <v>1</v>
      </c>
      <c r="E162" t="str">
        <f t="shared" si="17"/>
        <v/>
      </c>
      <c r="F162" t="str">
        <f t="shared" si="18"/>
        <v/>
      </c>
      <c r="H162" t="str">
        <f t="shared" si="19"/>
        <v>1</v>
      </c>
      <c r="I162" t="str">
        <f t="shared" si="20"/>
        <v>Swaziland</v>
      </c>
      <c r="J162" s="65">
        <f t="shared" si="21"/>
        <v>3273</v>
      </c>
      <c r="K162" s="70"/>
    </row>
    <row r="163" spans="1:11">
      <c r="A163" s="62" t="s">
        <v>311</v>
      </c>
      <c r="B163" s="63">
        <v>0.77200000000000002</v>
      </c>
      <c r="C163" s="64" t="b">
        <f t="shared" si="15"/>
        <v>1</v>
      </c>
      <c r="D163" t="str">
        <f t="shared" si="16"/>
        <v>1</v>
      </c>
      <c r="E163" t="str">
        <f t="shared" si="17"/>
        <v/>
      </c>
      <c r="F163" t="str">
        <f t="shared" si="18"/>
        <v/>
      </c>
      <c r="H163" t="str">
        <f t="shared" si="19"/>
        <v>1</v>
      </c>
      <c r="I163" t="str">
        <f t="shared" si="20"/>
        <v>Syria</v>
      </c>
      <c r="J163" s="65">
        <f t="shared" si="21"/>
        <v>3273</v>
      </c>
      <c r="K163" s="70"/>
    </row>
    <row r="164" spans="1:11">
      <c r="A164" s="62" t="s">
        <v>312</v>
      </c>
      <c r="B164" s="63">
        <v>1.0740000000000001</v>
      </c>
      <c r="C164" s="64" t="b">
        <f t="shared" si="15"/>
        <v>1</v>
      </c>
      <c r="D164" t="str">
        <f t="shared" si="16"/>
        <v/>
      </c>
      <c r="E164" t="str">
        <f t="shared" si="17"/>
        <v/>
      </c>
      <c r="F164" t="str">
        <f t="shared" si="18"/>
        <v>3</v>
      </c>
      <c r="H164" t="str">
        <f t="shared" si="19"/>
        <v>3</v>
      </c>
      <c r="I164" t="str">
        <f t="shared" si="20"/>
        <v>Solomon Islands</v>
      </c>
      <c r="J164" s="65">
        <f t="shared" si="21"/>
        <v>4364</v>
      </c>
      <c r="K164" s="70"/>
    </row>
    <row r="165" spans="1:11">
      <c r="A165" s="62" t="s">
        <v>313</v>
      </c>
      <c r="B165" s="63">
        <v>0.95399999999999996</v>
      </c>
      <c r="C165" s="64" t="b">
        <f t="shared" si="15"/>
        <v>1</v>
      </c>
      <c r="D165" t="str">
        <f t="shared" si="16"/>
        <v/>
      </c>
      <c r="E165" t="str">
        <f t="shared" si="17"/>
        <v>2</v>
      </c>
      <c r="F165" t="str">
        <f t="shared" si="18"/>
        <v/>
      </c>
      <c r="H165" t="str">
        <f t="shared" si="19"/>
        <v>2</v>
      </c>
      <c r="I165" t="str">
        <f t="shared" si="20"/>
        <v>Spain</v>
      </c>
      <c r="J165" s="65">
        <f t="shared" si="21"/>
        <v>3818</v>
      </c>
      <c r="K165" s="70"/>
    </row>
    <row r="166" spans="1:11">
      <c r="A166" s="62" t="s">
        <v>314</v>
      </c>
      <c r="B166" s="63">
        <v>1.218</v>
      </c>
      <c r="C166" s="64" t="b">
        <f t="shared" si="15"/>
        <v>1</v>
      </c>
      <c r="D166" t="str">
        <f t="shared" si="16"/>
        <v/>
      </c>
      <c r="E166" t="str">
        <f t="shared" si="17"/>
        <v/>
      </c>
      <c r="F166" t="str">
        <f t="shared" si="18"/>
        <v>3</v>
      </c>
      <c r="H166" t="str">
        <f t="shared" si="19"/>
        <v>3</v>
      </c>
      <c r="I166" t="str">
        <f t="shared" si="20"/>
        <v>Sweden</v>
      </c>
      <c r="J166" s="65">
        <f t="shared" si="21"/>
        <v>4364</v>
      </c>
      <c r="K166" s="70"/>
    </row>
    <row r="167" spans="1:11">
      <c r="A167" s="62" t="s">
        <v>315</v>
      </c>
      <c r="B167" s="63">
        <v>1.212</v>
      </c>
      <c r="C167" s="64" t="b">
        <f t="shared" si="15"/>
        <v>1</v>
      </c>
      <c r="D167" t="str">
        <f t="shared" si="16"/>
        <v/>
      </c>
      <c r="E167" t="str">
        <f t="shared" si="17"/>
        <v/>
      </c>
      <c r="F167" t="str">
        <f t="shared" si="18"/>
        <v>3</v>
      </c>
      <c r="H167" t="str">
        <f t="shared" si="19"/>
        <v>3</v>
      </c>
      <c r="I167" t="str">
        <f t="shared" si="20"/>
        <v>Switzerland</v>
      </c>
      <c r="J167" s="65">
        <f t="shared" si="21"/>
        <v>4364</v>
      </c>
      <c r="K167" s="70"/>
    </row>
    <row r="168" spans="1:11">
      <c r="A168" s="62" t="s">
        <v>316</v>
      </c>
      <c r="B168" s="63">
        <v>0.622</v>
      </c>
      <c r="C168" s="64" t="b">
        <f t="shared" si="15"/>
        <v>1</v>
      </c>
      <c r="D168" t="str">
        <f t="shared" si="16"/>
        <v>1</v>
      </c>
      <c r="E168" t="str">
        <f t="shared" si="17"/>
        <v/>
      </c>
      <c r="F168" t="str">
        <f t="shared" si="18"/>
        <v/>
      </c>
      <c r="H168" t="str">
        <f t="shared" si="19"/>
        <v>1</v>
      </c>
      <c r="I168" t="str">
        <f t="shared" si="20"/>
        <v>Tajikistan</v>
      </c>
      <c r="J168" s="65">
        <f t="shared" si="21"/>
        <v>3273</v>
      </c>
      <c r="K168" s="70"/>
    </row>
    <row r="169" spans="1:11">
      <c r="A169" s="62" t="s">
        <v>317</v>
      </c>
      <c r="B169" s="63">
        <v>0.65400000000000003</v>
      </c>
      <c r="C169" s="64" t="b">
        <f t="shared" si="15"/>
        <v>1</v>
      </c>
      <c r="D169" t="str">
        <f t="shared" si="16"/>
        <v>1</v>
      </c>
      <c r="E169" t="str">
        <f t="shared" si="17"/>
        <v/>
      </c>
      <c r="F169" t="str">
        <f t="shared" si="18"/>
        <v/>
      </c>
      <c r="H169" t="str">
        <f t="shared" si="19"/>
        <v>1</v>
      </c>
      <c r="I169" t="str">
        <f t="shared" si="20"/>
        <v>Tanzania</v>
      </c>
      <c r="J169" s="65">
        <f t="shared" si="21"/>
        <v>3273</v>
      </c>
      <c r="K169" s="70"/>
    </row>
    <row r="170" spans="1:11">
      <c r="A170" s="62" t="s">
        <v>318</v>
      </c>
      <c r="B170" s="63">
        <v>0.71599999999999997</v>
      </c>
      <c r="C170" s="64" t="b">
        <f t="shared" si="15"/>
        <v>1</v>
      </c>
      <c r="D170" t="str">
        <f t="shared" si="16"/>
        <v>1</v>
      </c>
      <c r="E170" t="str">
        <f t="shared" si="17"/>
        <v/>
      </c>
      <c r="F170" t="str">
        <f t="shared" si="18"/>
        <v/>
      </c>
      <c r="H170" t="str">
        <f t="shared" si="19"/>
        <v>1</v>
      </c>
      <c r="I170" t="str">
        <f t="shared" si="20"/>
        <v>Thailand</v>
      </c>
      <c r="J170" s="65">
        <f t="shared" si="21"/>
        <v>3273</v>
      </c>
      <c r="K170" s="70"/>
    </row>
    <row r="171" spans="1:11">
      <c r="A171" s="62" t="s">
        <v>319</v>
      </c>
      <c r="B171" s="63">
        <v>0.82699999999999996</v>
      </c>
      <c r="C171" s="64" t="b">
        <f t="shared" si="15"/>
        <v>1</v>
      </c>
      <c r="D171" t="str">
        <f t="shared" si="16"/>
        <v/>
      </c>
      <c r="E171" t="str">
        <f t="shared" si="17"/>
        <v>2</v>
      </c>
      <c r="F171" t="str">
        <f t="shared" si="18"/>
        <v/>
      </c>
      <c r="H171" t="str">
        <f t="shared" si="19"/>
        <v>2</v>
      </c>
      <c r="I171" t="str">
        <f t="shared" si="20"/>
        <v>Taiwan</v>
      </c>
      <c r="J171" s="65">
        <f t="shared" si="21"/>
        <v>3818</v>
      </c>
      <c r="K171" s="70"/>
    </row>
    <row r="172" spans="1:11">
      <c r="A172" s="62" t="s">
        <v>320</v>
      </c>
      <c r="B172" s="63">
        <v>0.84399999999999997</v>
      </c>
      <c r="C172" s="64" t="b">
        <f t="shared" si="15"/>
        <v>1</v>
      </c>
      <c r="D172" t="str">
        <f t="shared" si="16"/>
        <v/>
      </c>
      <c r="E172" t="str">
        <f t="shared" si="17"/>
        <v>2</v>
      </c>
      <c r="F172" t="str">
        <f t="shared" si="18"/>
        <v/>
      </c>
      <c r="H172" t="str">
        <f t="shared" si="19"/>
        <v>2</v>
      </c>
      <c r="I172" t="str">
        <f t="shared" si="20"/>
        <v>Togo</v>
      </c>
      <c r="J172" s="65">
        <f t="shared" si="21"/>
        <v>3818</v>
      </c>
      <c r="K172" s="70"/>
    </row>
    <row r="173" spans="1:11">
      <c r="A173" s="62" t="s">
        <v>321</v>
      </c>
      <c r="B173" s="63">
        <v>0.85</v>
      </c>
      <c r="C173" s="64" t="b">
        <f t="shared" si="15"/>
        <v>1</v>
      </c>
      <c r="D173" t="str">
        <f t="shared" si="16"/>
        <v/>
      </c>
      <c r="E173" t="str">
        <f t="shared" si="17"/>
        <v>2</v>
      </c>
      <c r="F173" t="str">
        <f t="shared" si="18"/>
        <v/>
      </c>
      <c r="H173" t="str">
        <f t="shared" si="19"/>
        <v>2</v>
      </c>
      <c r="I173" t="str">
        <f t="shared" si="20"/>
        <v>Tonga</v>
      </c>
      <c r="J173" s="65">
        <f t="shared" si="21"/>
        <v>3818</v>
      </c>
      <c r="K173" s="70"/>
    </row>
    <row r="174" spans="1:11">
      <c r="A174" s="62" t="s">
        <v>322</v>
      </c>
      <c r="B174" s="63">
        <v>0.81</v>
      </c>
      <c r="C174" s="64" t="b">
        <f t="shared" si="15"/>
        <v>1</v>
      </c>
      <c r="D174" t="str">
        <f t="shared" si="16"/>
        <v/>
      </c>
      <c r="E174" t="str">
        <f t="shared" si="17"/>
        <v>2</v>
      </c>
      <c r="F174" t="str">
        <f t="shared" si="18"/>
        <v/>
      </c>
      <c r="H174" t="str">
        <f t="shared" si="19"/>
        <v>2</v>
      </c>
      <c r="I174" t="str">
        <f t="shared" si="20"/>
        <v>Trinidad and Tobago</v>
      </c>
      <c r="J174" s="65">
        <f t="shared" si="21"/>
        <v>3818</v>
      </c>
      <c r="K174" s="70"/>
    </row>
    <row r="175" spans="1:11">
      <c r="A175" s="62" t="s">
        <v>323</v>
      </c>
      <c r="B175" s="63">
        <v>0.67500000000000004</v>
      </c>
      <c r="C175" s="64" t="b">
        <f t="shared" si="15"/>
        <v>1</v>
      </c>
      <c r="D175" t="str">
        <f t="shared" si="16"/>
        <v>1</v>
      </c>
      <c r="E175" t="str">
        <f t="shared" si="17"/>
        <v/>
      </c>
      <c r="F175" t="str">
        <f t="shared" si="18"/>
        <v/>
      </c>
      <c r="H175" t="str">
        <f t="shared" si="19"/>
        <v>1</v>
      </c>
      <c r="I175" t="str">
        <f t="shared" si="20"/>
        <v>Tunisia</v>
      </c>
      <c r="J175" s="65">
        <f t="shared" si="21"/>
        <v>3273</v>
      </c>
      <c r="K175" s="70"/>
    </row>
    <row r="176" spans="1:11">
      <c r="A176" s="62" t="s">
        <v>324</v>
      </c>
      <c r="B176" s="63">
        <v>0.82099999999999995</v>
      </c>
      <c r="C176" s="64" t="b">
        <f t="shared" si="15"/>
        <v>1</v>
      </c>
      <c r="D176" t="str">
        <f t="shared" si="16"/>
        <v/>
      </c>
      <c r="E176" t="str">
        <f t="shared" si="17"/>
        <v>2</v>
      </c>
      <c r="F176" t="str">
        <f t="shared" si="18"/>
        <v/>
      </c>
      <c r="H176" t="str">
        <f t="shared" si="19"/>
        <v>2</v>
      </c>
      <c r="I176" t="str">
        <f t="shared" si="20"/>
        <v>Turkey</v>
      </c>
      <c r="J176" s="65">
        <f t="shared" si="21"/>
        <v>3818</v>
      </c>
      <c r="K176" s="70"/>
    </row>
    <row r="177" spans="1:11">
      <c r="A177" s="62" t="s">
        <v>325</v>
      </c>
      <c r="B177" s="63">
        <v>0.63400000000000001</v>
      </c>
      <c r="C177" s="64" t="b">
        <f t="shared" si="15"/>
        <v>1</v>
      </c>
      <c r="D177" t="str">
        <f t="shared" si="16"/>
        <v>1</v>
      </c>
      <c r="E177" t="str">
        <f t="shared" si="17"/>
        <v/>
      </c>
      <c r="F177" t="str">
        <f t="shared" si="18"/>
        <v/>
      </c>
      <c r="H177" t="str">
        <f t="shared" si="19"/>
        <v>1</v>
      </c>
      <c r="I177" t="str">
        <f t="shared" si="20"/>
        <v>Turkmenistan</v>
      </c>
      <c r="J177" s="65">
        <f t="shared" si="21"/>
        <v>3273</v>
      </c>
      <c r="K177" s="70"/>
    </row>
    <row r="178" spans="1:11">
      <c r="A178" s="62" t="s">
        <v>326</v>
      </c>
      <c r="B178" s="63">
        <v>0.70499999999999996</v>
      </c>
      <c r="C178" s="64" t="b">
        <f t="shared" si="15"/>
        <v>1</v>
      </c>
      <c r="D178" t="str">
        <f t="shared" si="16"/>
        <v>1</v>
      </c>
      <c r="E178" t="str">
        <f t="shared" si="17"/>
        <v/>
      </c>
      <c r="F178" t="str">
        <f t="shared" si="18"/>
        <v/>
      </c>
      <c r="H178" t="str">
        <f t="shared" si="19"/>
        <v>1</v>
      </c>
      <c r="I178" t="str">
        <f t="shared" si="20"/>
        <v>Uganda</v>
      </c>
      <c r="J178" s="65">
        <f t="shared" si="21"/>
        <v>3273</v>
      </c>
      <c r="K178" s="70"/>
    </row>
    <row r="179" spans="1:11">
      <c r="A179" s="62" t="s">
        <v>327</v>
      </c>
      <c r="B179" s="63">
        <v>0.70799999999999996</v>
      </c>
      <c r="C179" s="64" t="b">
        <f t="shared" si="15"/>
        <v>1</v>
      </c>
      <c r="D179" t="str">
        <f t="shared" si="16"/>
        <v>1</v>
      </c>
      <c r="E179" t="str">
        <f t="shared" si="17"/>
        <v/>
      </c>
      <c r="F179" t="str">
        <f t="shared" si="18"/>
        <v/>
      </c>
      <c r="H179" t="str">
        <f t="shared" si="19"/>
        <v>1</v>
      </c>
      <c r="I179" t="str">
        <f t="shared" si="20"/>
        <v>Ukraine</v>
      </c>
      <c r="J179" s="65">
        <f t="shared" si="21"/>
        <v>3273</v>
      </c>
      <c r="K179" s="70"/>
    </row>
    <row r="180" spans="1:11">
      <c r="A180" s="62" t="s">
        <v>328</v>
      </c>
      <c r="B180" s="63">
        <v>0.84299999999999997</v>
      </c>
      <c r="C180" s="64" t="b">
        <f t="shared" si="15"/>
        <v>1</v>
      </c>
      <c r="D180" t="str">
        <f t="shared" si="16"/>
        <v/>
      </c>
      <c r="E180" t="str">
        <f t="shared" si="17"/>
        <v>2</v>
      </c>
      <c r="F180" t="str">
        <f t="shared" si="18"/>
        <v/>
      </c>
      <c r="H180" t="str">
        <f t="shared" si="19"/>
        <v>2</v>
      </c>
      <c r="I180" t="str">
        <f t="shared" si="20"/>
        <v>Uruguay</v>
      </c>
      <c r="J180" s="65">
        <f t="shared" si="21"/>
        <v>3818</v>
      </c>
      <c r="K180" s="70"/>
    </row>
    <row r="181" spans="1:11">
      <c r="A181" s="62" t="s">
        <v>329</v>
      </c>
      <c r="B181" s="63">
        <v>0.99099999999999999</v>
      </c>
      <c r="C181" s="64" t="b">
        <f t="shared" si="15"/>
        <v>1</v>
      </c>
      <c r="D181" t="str">
        <f t="shared" si="16"/>
        <v/>
      </c>
      <c r="E181" t="str">
        <f t="shared" si="17"/>
        <v>2</v>
      </c>
      <c r="F181" t="str">
        <f t="shared" si="18"/>
        <v/>
      </c>
      <c r="H181" t="str">
        <f t="shared" si="19"/>
        <v>2</v>
      </c>
      <c r="I181" t="str">
        <f t="shared" si="20"/>
        <v>USA</v>
      </c>
      <c r="J181" s="65">
        <f t="shared" si="21"/>
        <v>3818</v>
      </c>
      <c r="K181" s="70"/>
    </row>
    <row r="182" spans="1:11">
      <c r="A182" s="62" t="s">
        <v>330</v>
      </c>
      <c r="B182" s="63">
        <v>0.66500000000000004</v>
      </c>
      <c r="C182" s="64" t="b">
        <f t="shared" si="15"/>
        <v>1</v>
      </c>
      <c r="D182" t="str">
        <f t="shared" si="16"/>
        <v>1</v>
      </c>
      <c r="E182" t="str">
        <f t="shared" si="17"/>
        <v/>
      </c>
      <c r="F182" t="str">
        <f t="shared" si="18"/>
        <v/>
      </c>
      <c r="H182" t="str">
        <f t="shared" si="19"/>
        <v>1</v>
      </c>
      <c r="I182" t="str">
        <f t="shared" si="20"/>
        <v>Uzbekistan</v>
      </c>
      <c r="J182" s="65">
        <f t="shared" si="21"/>
        <v>3273</v>
      </c>
      <c r="K182" s="70"/>
    </row>
    <row r="183" spans="1:11">
      <c r="A183" s="62" t="s">
        <v>331</v>
      </c>
      <c r="B183" s="63">
        <v>1.08</v>
      </c>
      <c r="C183" s="64" t="b">
        <f t="shared" si="15"/>
        <v>1</v>
      </c>
      <c r="D183" t="str">
        <f t="shared" si="16"/>
        <v/>
      </c>
      <c r="E183" t="str">
        <f t="shared" si="17"/>
        <v/>
      </c>
      <c r="F183" t="str">
        <f t="shared" si="18"/>
        <v>3</v>
      </c>
      <c r="H183" t="str">
        <f t="shared" si="19"/>
        <v>3</v>
      </c>
      <c r="I183" t="str">
        <f t="shared" si="20"/>
        <v>Vanuatu</v>
      </c>
      <c r="J183" s="65">
        <f t="shared" si="21"/>
        <v>4364</v>
      </c>
      <c r="K183" s="70"/>
    </row>
    <row r="184" spans="1:11">
      <c r="A184" s="62" t="s">
        <v>332</v>
      </c>
      <c r="B184" s="63">
        <v>1.3979999999999999</v>
      </c>
      <c r="C184" s="64" t="b">
        <f t="shared" si="15"/>
        <v>1</v>
      </c>
      <c r="D184" t="str">
        <f t="shared" si="16"/>
        <v/>
      </c>
      <c r="E184" t="str">
        <f t="shared" si="17"/>
        <v/>
      </c>
      <c r="F184" t="str">
        <f t="shared" si="18"/>
        <v>3</v>
      </c>
      <c r="H184" t="str">
        <f t="shared" si="19"/>
        <v>3</v>
      </c>
      <c r="I184" t="str">
        <f t="shared" si="20"/>
        <v>United Kingdom</v>
      </c>
      <c r="J184" s="65">
        <f t="shared" si="21"/>
        <v>4364</v>
      </c>
      <c r="K184" s="70"/>
    </row>
    <row r="185" spans="1:11">
      <c r="A185" s="62" t="s">
        <v>333</v>
      </c>
      <c r="B185" s="63">
        <v>0.90200000000000002</v>
      </c>
      <c r="C185" s="64" t="b">
        <f t="shared" si="15"/>
        <v>1</v>
      </c>
      <c r="D185" t="str">
        <f t="shared" si="16"/>
        <v/>
      </c>
      <c r="E185" t="str">
        <f t="shared" si="17"/>
        <v>2</v>
      </c>
      <c r="F185" t="str">
        <f t="shared" si="18"/>
        <v/>
      </c>
      <c r="H185" t="str">
        <f t="shared" si="19"/>
        <v>2</v>
      </c>
      <c r="I185" t="str">
        <f t="shared" si="20"/>
        <v>Venezuela</v>
      </c>
      <c r="J185" s="65">
        <f t="shared" si="21"/>
        <v>3818</v>
      </c>
      <c r="K185" s="70"/>
    </row>
    <row r="186" spans="1:11">
      <c r="A186" s="62" t="s">
        <v>334</v>
      </c>
      <c r="B186" s="63">
        <v>0.53300000000000003</v>
      </c>
      <c r="C186" s="64" t="b">
        <f t="shared" si="15"/>
        <v>1</v>
      </c>
      <c r="D186" t="str">
        <f t="shared" si="16"/>
        <v>1</v>
      </c>
      <c r="E186" t="str">
        <f t="shared" si="17"/>
        <v/>
      </c>
      <c r="F186" t="str">
        <f t="shared" si="18"/>
        <v/>
      </c>
      <c r="H186" t="str">
        <f t="shared" si="19"/>
        <v>1</v>
      </c>
      <c r="I186" t="str">
        <f t="shared" si="20"/>
        <v>Vietnam</v>
      </c>
      <c r="J186" s="65">
        <f t="shared" si="21"/>
        <v>3273</v>
      </c>
      <c r="K186" s="70"/>
    </row>
    <row r="187" spans="1:11">
      <c r="A187" s="62" t="s">
        <v>335</v>
      </c>
      <c r="B187" s="63">
        <v>0.89400000000000002</v>
      </c>
      <c r="C187" s="64" t="b">
        <f t="shared" si="15"/>
        <v>1</v>
      </c>
      <c r="D187" t="str">
        <f t="shared" si="16"/>
        <v/>
      </c>
      <c r="E187" t="str">
        <f t="shared" si="17"/>
        <v>2</v>
      </c>
      <c r="F187" t="str">
        <f t="shared" si="18"/>
        <v/>
      </c>
      <c r="H187" t="str">
        <f t="shared" si="19"/>
        <v>2</v>
      </c>
      <c r="I187" t="str">
        <f t="shared" si="20"/>
        <v>Timor-Leste</v>
      </c>
      <c r="J187" s="65">
        <f t="shared" si="21"/>
        <v>3818</v>
      </c>
      <c r="K187" s="70"/>
    </row>
    <row r="188" spans="1:11">
      <c r="A188" s="62" t="s">
        <v>336</v>
      </c>
      <c r="B188" s="63">
        <v>0.77400000000000002</v>
      </c>
      <c r="C188" s="64" t="b">
        <f t="shared" si="15"/>
        <v>1</v>
      </c>
      <c r="D188" t="str">
        <f t="shared" si="16"/>
        <v>1</v>
      </c>
      <c r="E188" t="str">
        <f t="shared" si="17"/>
        <v/>
      </c>
      <c r="F188" t="str">
        <f t="shared" si="18"/>
        <v/>
      </c>
      <c r="H188" t="str">
        <f t="shared" si="19"/>
        <v>1</v>
      </c>
      <c r="I188" t="str">
        <f t="shared" si="20"/>
        <v>Zambia</v>
      </c>
      <c r="J188" s="65">
        <f t="shared" si="21"/>
        <v>3273</v>
      </c>
      <c r="K188" s="70"/>
    </row>
    <row r="189" spans="1:11">
      <c r="A189" s="62" t="s">
        <v>337</v>
      </c>
      <c r="B189" s="63">
        <v>0.91800000000000004</v>
      </c>
      <c r="C189" s="64" t="b">
        <f t="shared" si="15"/>
        <v>1</v>
      </c>
      <c r="D189" t="str">
        <f t="shared" si="16"/>
        <v/>
      </c>
      <c r="E189" t="str">
        <f t="shared" si="17"/>
        <v>2</v>
      </c>
      <c r="F189" t="str">
        <f t="shared" si="18"/>
        <v/>
      </c>
      <c r="H189" t="str">
        <f t="shared" si="19"/>
        <v>2</v>
      </c>
      <c r="I189" t="str">
        <f t="shared" si="20"/>
        <v>Zimbabwe</v>
      </c>
      <c r="J189" s="65">
        <f t="shared" si="21"/>
        <v>3818</v>
      </c>
      <c r="K189" s="70"/>
    </row>
    <row r="190" spans="1:11">
      <c r="I190" t="s">
        <v>338</v>
      </c>
      <c r="J190" s="65">
        <v>3273</v>
      </c>
      <c r="K190" s="70"/>
    </row>
    <row r="191" spans="1:11">
      <c r="I191" t="s">
        <v>339</v>
      </c>
      <c r="J191" s="65">
        <v>3818</v>
      </c>
      <c r="K191" s="70"/>
    </row>
    <row r="192" spans="1:11">
      <c r="I192" t="s">
        <v>340</v>
      </c>
      <c r="J192" s="65">
        <v>4364</v>
      </c>
      <c r="K192" s="70"/>
    </row>
    <row r="193" spans="1:17">
      <c r="B193" s="2"/>
      <c r="C193" s="2"/>
      <c r="D193" s="2"/>
      <c r="K193" s="70"/>
      <c r="N193" s="6"/>
    </row>
    <row r="194" spans="1:17">
      <c r="K194" s="70"/>
    </row>
    <row r="195" spans="1:17" ht="18.600000000000001">
      <c r="A195" s="296" t="s">
        <v>341</v>
      </c>
      <c r="B195" s="296"/>
      <c r="C195" s="296"/>
      <c r="J195">
        <v>1</v>
      </c>
      <c r="K195" t="s">
        <v>342</v>
      </c>
      <c r="M195">
        <v>2022</v>
      </c>
      <c r="P195" t="s">
        <v>343</v>
      </c>
      <c r="Q195">
        <v>4</v>
      </c>
    </row>
    <row r="196" spans="1:17">
      <c r="A196">
        <v>1</v>
      </c>
      <c r="B196">
        <f>C196</f>
        <v>143</v>
      </c>
      <c r="C196">
        <v>143</v>
      </c>
      <c r="J196">
        <v>2</v>
      </c>
      <c r="K196" t="s">
        <v>344</v>
      </c>
      <c r="M196">
        <v>2023</v>
      </c>
      <c r="P196" t="s">
        <v>345</v>
      </c>
      <c r="Q196">
        <v>8</v>
      </c>
    </row>
    <row r="197" spans="1:17">
      <c r="A197">
        <v>2</v>
      </c>
      <c r="B197">
        <f>B196+C197</f>
        <v>286</v>
      </c>
      <c r="C197">
        <v>143</v>
      </c>
      <c r="J197">
        <v>3</v>
      </c>
      <c r="K197" t="s">
        <v>346</v>
      </c>
      <c r="M197">
        <v>2024</v>
      </c>
      <c r="P197" t="s">
        <v>347</v>
      </c>
      <c r="Q197">
        <v>12</v>
      </c>
    </row>
    <row r="198" spans="1:17" ht="18" customHeight="1">
      <c r="A198">
        <v>3</v>
      </c>
      <c r="B198">
        <f t="shared" ref="B198:B240" si="22">B197+C198</f>
        <v>430</v>
      </c>
      <c r="C198">
        <v>144</v>
      </c>
      <c r="J198">
        <v>4</v>
      </c>
      <c r="K198" t="s">
        <v>343</v>
      </c>
      <c r="M198">
        <v>2025</v>
      </c>
      <c r="P198" t="s">
        <v>344</v>
      </c>
      <c r="Q198">
        <v>2</v>
      </c>
    </row>
    <row r="199" spans="1:17" ht="14.45" customHeight="1">
      <c r="A199">
        <v>4</v>
      </c>
      <c r="B199">
        <f t="shared" si="22"/>
        <v>573</v>
      </c>
      <c r="C199">
        <v>143</v>
      </c>
      <c r="J199">
        <v>5</v>
      </c>
      <c r="K199" t="s">
        <v>348</v>
      </c>
      <c r="M199">
        <v>2026</v>
      </c>
      <c r="P199" t="s">
        <v>342</v>
      </c>
      <c r="Q199">
        <v>1</v>
      </c>
    </row>
    <row r="200" spans="1:17">
      <c r="A200">
        <v>5</v>
      </c>
      <c r="B200">
        <f t="shared" si="22"/>
        <v>716</v>
      </c>
      <c r="C200">
        <v>143</v>
      </c>
      <c r="J200">
        <v>6</v>
      </c>
      <c r="K200" t="s">
        <v>349</v>
      </c>
      <c r="M200">
        <v>2027</v>
      </c>
      <c r="P200" t="s">
        <v>350</v>
      </c>
      <c r="Q200">
        <v>7</v>
      </c>
    </row>
    <row r="201" spans="1:17">
      <c r="A201">
        <v>6</v>
      </c>
      <c r="B201">
        <f t="shared" si="22"/>
        <v>860</v>
      </c>
      <c r="C201">
        <v>144</v>
      </c>
      <c r="J201">
        <v>7</v>
      </c>
      <c r="K201" t="s">
        <v>350</v>
      </c>
      <c r="M201">
        <v>2028</v>
      </c>
      <c r="N201" s="19"/>
      <c r="P201" t="s">
        <v>349</v>
      </c>
      <c r="Q201">
        <v>6</v>
      </c>
    </row>
    <row r="202" spans="1:17">
      <c r="A202">
        <v>7</v>
      </c>
      <c r="B202">
        <f t="shared" si="22"/>
        <v>1003</v>
      </c>
      <c r="C202">
        <v>143</v>
      </c>
      <c r="J202">
        <v>8</v>
      </c>
      <c r="K202" t="s">
        <v>345</v>
      </c>
      <c r="M202">
        <v>2029</v>
      </c>
      <c r="N202" s="19"/>
      <c r="P202" t="s">
        <v>346</v>
      </c>
      <c r="Q202">
        <v>3</v>
      </c>
    </row>
    <row r="203" spans="1:17">
      <c r="A203">
        <v>8</v>
      </c>
      <c r="B203">
        <f t="shared" si="22"/>
        <v>1146</v>
      </c>
      <c r="C203">
        <v>143</v>
      </c>
      <c r="J203">
        <v>9</v>
      </c>
      <c r="K203" t="s">
        <v>351</v>
      </c>
      <c r="N203" s="19"/>
      <c r="P203" t="s">
        <v>348</v>
      </c>
      <c r="Q203">
        <v>5</v>
      </c>
    </row>
    <row r="204" spans="1:17">
      <c r="A204">
        <v>9</v>
      </c>
      <c r="B204">
        <f t="shared" si="22"/>
        <v>1290</v>
      </c>
      <c r="C204">
        <v>144</v>
      </c>
      <c r="J204">
        <v>10</v>
      </c>
      <c r="K204" t="s">
        <v>352</v>
      </c>
      <c r="N204" s="19"/>
      <c r="P204" t="s">
        <v>353</v>
      </c>
      <c r="Q204">
        <v>11</v>
      </c>
    </row>
    <row r="205" spans="1:17">
      <c r="A205">
        <v>10</v>
      </c>
      <c r="B205">
        <f t="shared" si="22"/>
        <v>1433</v>
      </c>
      <c r="C205">
        <v>143</v>
      </c>
      <c r="J205">
        <v>11</v>
      </c>
      <c r="K205" t="s">
        <v>353</v>
      </c>
      <c r="N205" s="19"/>
      <c r="P205" t="s">
        <v>352</v>
      </c>
      <c r="Q205">
        <v>10</v>
      </c>
    </row>
    <row r="206" spans="1:17" ht="15" thickBot="1">
      <c r="A206">
        <v>11</v>
      </c>
      <c r="B206">
        <f t="shared" si="22"/>
        <v>1576</v>
      </c>
      <c r="C206">
        <v>143</v>
      </c>
      <c r="J206">
        <v>12</v>
      </c>
      <c r="K206" t="s">
        <v>347</v>
      </c>
      <c r="P206" t="s">
        <v>351</v>
      </c>
      <c r="Q206">
        <v>9</v>
      </c>
    </row>
    <row r="207" spans="1:17" ht="15" thickBot="1">
      <c r="A207" s="4">
        <v>12</v>
      </c>
      <c r="B207" s="5">
        <f t="shared" si="22"/>
        <v>1720</v>
      </c>
      <c r="C207" s="4">
        <v>144</v>
      </c>
      <c r="D207" s="4"/>
      <c r="E207" s="4" t="s">
        <v>354</v>
      </c>
    </row>
    <row r="208" spans="1:17">
      <c r="A208">
        <v>13</v>
      </c>
      <c r="B208">
        <f t="shared" si="22"/>
        <v>1863</v>
      </c>
      <c r="C208">
        <v>143</v>
      </c>
      <c r="K208" s="40"/>
    </row>
    <row r="209" spans="1:3">
      <c r="A209">
        <v>14</v>
      </c>
      <c r="B209">
        <f t="shared" si="22"/>
        <v>2006</v>
      </c>
      <c r="C209">
        <v>143</v>
      </c>
    </row>
    <row r="210" spans="1:3">
      <c r="A210">
        <v>15</v>
      </c>
      <c r="B210">
        <f t="shared" si="22"/>
        <v>2150</v>
      </c>
      <c r="C210">
        <v>144</v>
      </c>
    </row>
    <row r="211" spans="1:3">
      <c r="A211">
        <v>16</v>
      </c>
      <c r="B211">
        <f t="shared" si="22"/>
        <v>2293</v>
      </c>
      <c r="C211">
        <v>143</v>
      </c>
    </row>
    <row r="212" spans="1:3">
      <c r="A212">
        <v>17</v>
      </c>
      <c r="B212">
        <f t="shared" si="22"/>
        <v>2436</v>
      </c>
      <c r="C212">
        <v>143</v>
      </c>
    </row>
    <row r="213" spans="1:3">
      <c r="A213">
        <v>18</v>
      </c>
      <c r="B213">
        <f t="shared" si="22"/>
        <v>2580</v>
      </c>
      <c r="C213">
        <v>144</v>
      </c>
    </row>
    <row r="214" spans="1:3">
      <c r="A214">
        <v>19</v>
      </c>
      <c r="B214">
        <f t="shared" si="22"/>
        <v>2723</v>
      </c>
      <c r="C214">
        <v>143</v>
      </c>
    </row>
    <row r="215" spans="1:3">
      <c r="A215">
        <v>20</v>
      </c>
      <c r="B215">
        <f t="shared" si="22"/>
        <v>2866</v>
      </c>
      <c r="C215">
        <v>143</v>
      </c>
    </row>
    <row r="216" spans="1:3">
      <c r="A216">
        <v>21</v>
      </c>
      <c r="B216">
        <f t="shared" si="22"/>
        <v>3010</v>
      </c>
      <c r="C216">
        <v>144</v>
      </c>
    </row>
    <row r="217" spans="1:3">
      <c r="A217">
        <v>22</v>
      </c>
      <c r="B217">
        <f t="shared" si="22"/>
        <v>3153</v>
      </c>
      <c r="C217">
        <v>143</v>
      </c>
    </row>
    <row r="218" spans="1:3">
      <c r="A218">
        <v>23</v>
      </c>
      <c r="B218">
        <f t="shared" si="22"/>
        <v>3296</v>
      </c>
      <c r="C218">
        <v>143</v>
      </c>
    </row>
    <row r="219" spans="1:3">
      <c r="A219">
        <v>24</v>
      </c>
      <c r="B219">
        <f t="shared" si="22"/>
        <v>3440</v>
      </c>
      <c r="C219">
        <v>144</v>
      </c>
    </row>
    <row r="220" spans="1:3">
      <c r="A220">
        <v>25</v>
      </c>
      <c r="B220">
        <f t="shared" si="22"/>
        <v>3583</v>
      </c>
      <c r="C220">
        <v>143</v>
      </c>
    </row>
    <row r="221" spans="1:3">
      <c r="A221">
        <v>26</v>
      </c>
      <c r="B221">
        <f t="shared" si="22"/>
        <v>3726</v>
      </c>
      <c r="C221">
        <v>143</v>
      </c>
    </row>
    <row r="222" spans="1:3">
      <c r="A222">
        <v>27</v>
      </c>
      <c r="B222">
        <f t="shared" si="22"/>
        <v>3870</v>
      </c>
      <c r="C222">
        <v>144</v>
      </c>
    </row>
    <row r="223" spans="1:3">
      <c r="A223">
        <v>28</v>
      </c>
      <c r="B223">
        <f t="shared" si="22"/>
        <v>4013</v>
      </c>
      <c r="C223">
        <v>143</v>
      </c>
    </row>
    <row r="224" spans="1:3">
      <c r="A224">
        <v>29</v>
      </c>
      <c r="B224">
        <f t="shared" si="22"/>
        <v>4156</v>
      </c>
      <c r="C224">
        <v>143</v>
      </c>
    </row>
    <row r="225" spans="1:11">
      <c r="A225">
        <v>30</v>
      </c>
      <c r="B225">
        <f t="shared" si="22"/>
        <v>4300</v>
      </c>
      <c r="C225">
        <v>144</v>
      </c>
    </row>
    <row r="226" spans="1:11">
      <c r="A226">
        <v>31</v>
      </c>
      <c r="B226">
        <f t="shared" si="22"/>
        <v>4443</v>
      </c>
      <c r="C226">
        <v>143</v>
      </c>
      <c r="K226" s="40"/>
    </row>
    <row r="227" spans="1:11">
      <c r="A227">
        <v>32</v>
      </c>
      <c r="B227">
        <f t="shared" si="22"/>
        <v>4586</v>
      </c>
      <c r="C227">
        <v>143</v>
      </c>
    </row>
    <row r="228" spans="1:11">
      <c r="A228">
        <v>33</v>
      </c>
      <c r="B228">
        <f t="shared" si="22"/>
        <v>4730</v>
      </c>
      <c r="C228">
        <v>144</v>
      </c>
    </row>
    <row r="229" spans="1:11">
      <c r="A229">
        <v>34</v>
      </c>
      <c r="B229">
        <f t="shared" si="22"/>
        <v>4873</v>
      </c>
      <c r="C229">
        <v>143</v>
      </c>
    </row>
    <row r="230" spans="1:11">
      <c r="A230">
        <v>35</v>
      </c>
      <c r="B230">
        <f t="shared" si="22"/>
        <v>5016</v>
      </c>
      <c r="C230">
        <v>143</v>
      </c>
    </row>
    <row r="231" spans="1:11">
      <c r="A231">
        <v>36</v>
      </c>
      <c r="B231">
        <f t="shared" si="22"/>
        <v>5160</v>
      </c>
      <c r="C231">
        <v>144</v>
      </c>
    </row>
    <row r="232" spans="1:11">
      <c r="A232">
        <v>37</v>
      </c>
      <c r="B232">
        <f t="shared" si="22"/>
        <v>5303</v>
      </c>
      <c r="C232">
        <v>143</v>
      </c>
    </row>
    <row r="233" spans="1:11">
      <c r="A233">
        <v>38</v>
      </c>
      <c r="B233">
        <f t="shared" si="22"/>
        <v>5446</v>
      </c>
      <c r="C233">
        <v>143</v>
      </c>
    </row>
    <row r="234" spans="1:11">
      <c r="A234">
        <v>39</v>
      </c>
      <c r="B234">
        <f t="shared" si="22"/>
        <v>5590</v>
      </c>
      <c r="C234">
        <v>144</v>
      </c>
    </row>
    <row r="235" spans="1:11">
      <c r="A235">
        <v>40</v>
      </c>
      <c r="B235">
        <f t="shared" si="22"/>
        <v>5733</v>
      </c>
      <c r="C235">
        <v>143</v>
      </c>
    </row>
    <row r="236" spans="1:11">
      <c r="A236">
        <v>41</v>
      </c>
      <c r="B236">
        <f t="shared" si="22"/>
        <v>5876</v>
      </c>
      <c r="C236">
        <v>143</v>
      </c>
    </row>
    <row r="237" spans="1:11">
      <c r="A237">
        <v>42</v>
      </c>
      <c r="B237">
        <f t="shared" si="22"/>
        <v>6020</v>
      </c>
      <c r="C237">
        <v>144</v>
      </c>
    </row>
    <row r="238" spans="1:11">
      <c r="A238">
        <v>43</v>
      </c>
      <c r="B238">
        <f t="shared" si="22"/>
        <v>6163</v>
      </c>
      <c r="C238">
        <v>143</v>
      </c>
    </row>
    <row r="239" spans="1:11">
      <c r="A239">
        <v>44</v>
      </c>
      <c r="B239">
        <f t="shared" si="22"/>
        <v>6306</v>
      </c>
      <c r="C239">
        <v>143</v>
      </c>
    </row>
    <row r="240" spans="1:11">
      <c r="A240">
        <v>45</v>
      </c>
      <c r="B240">
        <f t="shared" si="22"/>
        <v>6450</v>
      </c>
      <c r="C240">
        <v>144</v>
      </c>
    </row>
    <row r="241" spans="1:2">
      <c r="A241" s="66"/>
      <c r="B241" s="67"/>
    </row>
    <row r="242" spans="1:2">
      <c r="A242" s="66"/>
      <c r="B242" s="67"/>
    </row>
    <row r="243" spans="1:2">
      <c r="A243" s="66"/>
      <c r="B243" s="67"/>
    </row>
    <row r="244" spans="1:2">
      <c r="A244" s="66"/>
      <c r="B244" s="67"/>
    </row>
    <row r="245" spans="1:2">
      <c r="A245" s="66"/>
      <c r="B245" s="67"/>
    </row>
    <row r="246" spans="1:2">
      <c r="A246" s="66"/>
      <c r="B246" s="67"/>
    </row>
    <row r="247" spans="1:2">
      <c r="A247" s="66"/>
      <c r="B247" s="67"/>
    </row>
    <row r="248" spans="1:2">
      <c r="A248" s="66"/>
      <c r="B248" s="67"/>
    </row>
    <row r="249" spans="1:2">
      <c r="A249" s="66"/>
      <c r="B249" s="67"/>
    </row>
    <row r="250" spans="1:2">
      <c r="A250" s="66"/>
      <c r="B250" s="67"/>
    </row>
    <row r="251" spans="1:2">
      <c r="A251" s="66"/>
      <c r="B251" s="67"/>
    </row>
    <row r="252" spans="1:2">
      <c r="A252" s="66"/>
      <c r="B252" s="67"/>
    </row>
    <row r="253" spans="1:2">
      <c r="A253" s="66"/>
      <c r="B253" s="67"/>
    </row>
    <row r="254" spans="1:2">
      <c r="A254" s="66"/>
      <c r="B254" s="67"/>
    </row>
    <row r="255" spans="1:2">
      <c r="A255" s="66"/>
      <c r="B255" s="67"/>
    </row>
    <row r="256" spans="1:2">
      <c r="A256" s="66"/>
      <c r="B256" s="67"/>
    </row>
    <row r="257" spans="1:2">
      <c r="A257" s="66"/>
      <c r="B257" s="67"/>
    </row>
    <row r="258" spans="1:2">
      <c r="A258" s="66"/>
      <c r="B258" s="67"/>
    </row>
    <row r="259" spans="1:2">
      <c r="A259" s="66"/>
      <c r="B259" s="67"/>
    </row>
    <row r="260" spans="1:2">
      <c r="A260" s="66"/>
      <c r="B260" s="67"/>
    </row>
    <row r="261" spans="1:2">
      <c r="A261" s="66"/>
      <c r="B261" s="67"/>
    </row>
    <row r="262" spans="1:2">
      <c r="A262" s="66"/>
      <c r="B262" s="67"/>
    </row>
    <row r="263" spans="1:2">
      <c r="A263" s="66"/>
      <c r="B263" s="67"/>
    </row>
    <row r="264" spans="1:2">
      <c r="A264" s="66"/>
      <c r="B264" s="67"/>
    </row>
    <row r="265" spans="1:2">
      <c r="A265" s="66"/>
      <c r="B265" s="67"/>
    </row>
    <row r="266" spans="1:2">
      <c r="A266" s="66"/>
      <c r="B266" s="67"/>
    </row>
    <row r="267" spans="1:2">
      <c r="A267" s="66"/>
      <c r="B267" s="67"/>
    </row>
    <row r="268" spans="1:2">
      <c r="A268" s="66"/>
      <c r="B268" s="67"/>
    </row>
    <row r="269" spans="1:2">
      <c r="A269" s="66"/>
      <c r="B269" s="67"/>
    </row>
    <row r="270" spans="1:2">
      <c r="A270" s="66"/>
      <c r="B270" s="67"/>
    </row>
    <row r="271" spans="1:2">
      <c r="A271" s="66"/>
      <c r="B271" s="67"/>
    </row>
    <row r="272" spans="1:2">
      <c r="A272" s="66"/>
      <c r="B272" s="67"/>
    </row>
    <row r="273" spans="1:2">
      <c r="A273" s="66"/>
      <c r="B273" s="67"/>
    </row>
    <row r="274" spans="1:2">
      <c r="A274" s="66"/>
      <c r="B274" s="67"/>
    </row>
    <row r="275" spans="1:2">
      <c r="A275" s="66"/>
      <c r="B275" s="67"/>
    </row>
    <row r="276" spans="1:2">
      <c r="A276" s="66"/>
      <c r="B276" s="67"/>
    </row>
    <row r="277" spans="1:2">
      <c r="A277" s="66"/>
      <c r="B277" s="67"/>
    </row>
    <row r="278" spans="1:2">
      <c r="A278" s="66"/>
      <c r="B278" s="67"/>
    </row>
    <row r="279" spans="1:2">
      <c r="A279" s="66"/>
      <c r="B279" s="67"/>
    </row>
    <row r="280" spans="1:2">
      <c r="A280" s="66"/>
      <c r="B280" s="67"/>
    </row>
    <row r="281" spans="1:2">
      <c r="A281" s="66"/>
      <c r="B281" s="67"/>
    </row>
    <row r="282" spans="1:2">
      <c r="A282" s="66"/>
      <c r="B282" s="67"/>
    </row>
    <row r="283" spans="1:2">
      <c r="A283" s="66"/>
    </row>
    <row r="284" spans="1:2">
      <c r="A284" s="66"/>
      <c r="B284" s="67"/>
    </row>
    <row r="285" spans="1:2">
      <c r="A285" s="66"/>
      <c r="B285" s="67"/>
    </row>
    <row r="286" spans="1:2">
      <c r="A286" s="66"/>
      <c r="B286" s="67"/>
    </row>
    <row r="287" spans="1:2">
      <c r="A287" s="66"/>
      <c r="B287" s="67"/>
    </row>
    <row r="288" spans="1:2">
      <c r="A288" s="66"/>
      <c r="B288" s="67"/>
    </row>
    <row r="289" spans="1:2">
      <c r="A289" s="66"/>
      <c r="B289" s="67"/>
    </row>
    <row r="290" spans="1:2">
      <c r="A290" s="66"/>
      <c r="B290" s="67"/>
    </row>
    <row r="291" spans="1:2">
      <c r="A291" s="66"/>
      <c r="B291" s="67"/>
    </row>
    <row r="292" spans="1:2">
      <c r="A292" s="66"/>
      <c r="B292" s="67"/>
    </row>
    <row r="293" spans="1:2">
      <c r="A293" s="66"/>
      <c r="B293" s="67"/>
    </row>
    <row r="294" spans="1:2">
      <c r="A294" s="66"/>
      <c r="B294" s="67"/>
    </row>
    <row r="295" spans="1:2">
      <c r="A295" s="66"/>
      <c r="B295" s="67"/>
    </row>
    <row r="296" spans="1:2">
      <c r="A296" s="66"/>
      <c r="B296" s="67"/>
    </row>
    <row r="297" spans="1:2">
      <c r="A297" s="66"/>
      <c r="B297" s="67"/>
    </row>
    <row r="298" spans="1:2">
      <c r="A298" s="66"/>
      <c r="B298" s="67"/>
    </row>
    <row r="299" spans="1:2">
      <c r="A299" s="66"/>
      <c r="B299" s="67"/>
    </row>
    <row r="300" spans="1:2">
      <c r="A300" s="66"/>
      <c r="B300" s="67"/>
    </row>
    <row r="301" spans="1:2">
      <c r="A301" s="66"/>
      <c r="B301" s="67"/>
    </row>
    <row r="302" spans="1:2">
      <c r="A302" s="66"/>
      <c r="B302" s="67"/>
    </row>
    <row r="303" spans="1:2">
      <c r="A303" s="66"/>
      <c r="B303" s="67"/>
    </row>
    <row r="304" spans="1:2">
      <c r="A304" s="66"/>
      <c r="B304" s="67"/>
    </row>
    <row r="305" spans="1:2">
      <c r="A305" s="66"/>
      <c r="B305" s="67"/>
    </row>
    <row r="306" spans="1:2">
      <c r="A306" s="66"/>
      <c r="B306" s="67"/>
    </row>
    <row r="307" spans="1:2">
      <c r="A307" s="66"/>
      <c r="B307" s="67"/>
    </row>
    <row r="308" spans="1:2">
      <c r="A308" s="66"/>
      <c r="B308" s="67"/>
    </row>
    <row r="309" spans="1:2">
      <c r="A309" s="66"/>
      <c r="B309" s="67"/>
    </row>
    <row r="310" spans="1:2">
      <c r="A310" s="66"/>
      <c r="B310" s="67"/>
    </row>
    <row r="311" spans="1:2">
      <c r="A311" s="66"/>
      <c r="B311" s="67"/>
    </row>
    <row r="312" spans="1:2">
      <c r="A312" s="66"/>
      <c r="B312" s="67"/>
    </row>
    <row r="313" spans="1:2">
      <c r="A313" s="66"/>
      <c r="B313" s="67"/>
    </row>
    <row r="314" spans="1:2">
      <c r="A314" s="66"/>
      <c r="B314" s="67"/>
    </row>
    <row r="315" spans="1:2">
      <c r="A315" s="66"/>
      <c r="B315" s="67"/>
    </row>
    <row r="316" spans="1:2">
      <c r="A316" s="66"/>
      <c r="B316" s="67"/>
    </row>
    <row r="317" spans="1:2">
      <c r="A317" s="66"/>
      <c r="B317" s="67"/>
    </row>
    <row r="318" spans="1:2">
      <c r="A318" s="66"/>
      <c r="B318" s="67"/>
    </row>
    <row r="319" spans="1:2">
      <c r="A319" s="66"/>
      <c r="B319" s="67"/>
    </row>
    <row r="320" spans="1:2">
      <c r="A320" s="66"/>
      <c r="B320" s="67"/>
    </row>
    <row r="321" spans="1:2">
      <c r="A321" s="66"/>
      <c r="B321" s="67"/>
    </row>
    <row r="322" spans="1:2">
      <c r="A322" s="66"/>
      <c r="B322" s="67"/>
    </row>
    <row r="323" spans="1:2">
      <c r="A323" s="66"/>
      <c r="B323" s="67"/>
    </row>
    <row r="324" spans="1:2">
      <c r="A324" s="66"/>
      <c r="B324" s="67"/>
    </row>
    <row r="325" spans="1:2">
      <c r="A325" s="66"/>
      <c r="B325" s="67"/>
    </row>
    <row r="326" spans="1:2">
      <c r="A326" s="66"/>
      <c r="B326" s="67"/>
    </row>
    <row r="327" spans="1:2">
      <c r="A327" s="66"/>
      <c r="B327" s="67"/>
    </row>
    <row r="328" spans="1:2">
      <c r="A328" s="66"/>
      <c r="B328" s="67"/>
    </row>
    <row r="329" spans="1:2">
      <c r="A329" s="66"/>
      <c r="B329" s="67"/>
    </row>
    <row r="330" spans="1:2">
      <c r="A330" s="66"/>
      <c r="B330" s="67"/>
    </row>
    <row r="331" spans="1:2">
      <c r="A331" s="66"/>
      <c r="B331" s="67"/>
    </row>
    <row r="332" spans="1:2">
      <c r="A332" s="66"/>
      <c r="B332" s="67"/>
    </row>
    <row r="333" spans="1:2">
      <c r="A333" s="66"/>
      <c r="B333" s="67"/>
    </row>
    <row r="334" spans="1:2">
      <c r="A334" s="66"/>
      <c r="B334" s="67"/>
    </row>
    <row r="335" spans="1:2">
      <c r="A335" s="66"/>
      <c r="B335" s="67"/>
    </row>
    <row r="336" spans="1:2">
      <c r="A336" s="66"/>
      <c r="B336" s="67"/>
    </row>
    <row r="337" spans="1:2">
      <c r="A337" s="66"/>
      <c r="B337" s="67"/>
    </row>
    <row r="338" spans="1:2">
      <c r="A338" s="66"/>
      <c r="B338" s="67"/>
    </row>
    <row r="339" spans="1:2">
      <c r="A339" s="66"/>
      <c r="B339" s="67"/>
    </row>
    <row r="340" spans="1:2">
      <c r="A340" s="66"/>
      <c r="B340" s="67"/>
    </row>
    <row r="341" spans="1:2">
      <c r="A341" s="66"/>
      <c r="B341" s="67"/>
    </row>
    <row r="342" spans="1:2">
      <c r="A342" s="66"/>
      <c r="B342" s="67"/>
    </row>
    <row r="343" spans="1:2">
      <c r="A343" s="66"/>
    </row>
    <row r="344" spans="1:2">
      <c r="A344" s="66"/>
      <c r="B344" s="67"/>
    </row>
    <row r="345" spans="1:2">
      <c r="A345" s="66"/>
      <c r="B345" s="67"/>
    </row>
    <row r="346" spans="1:2">
      <c r="A346" s="66"/>
      <c r="B346" s="67"/>
    </row>
    <row r="347" spans="1:2">
      <c r="A347" s="66"/>
      <c r="B347" s="67"/>
    </row>
    <row r="348" spans="1:2">
      <c r="A348" s="66"/>
      <c r="B348" s="67"/>
    </row>
    <row r="349" spans="1:2">
      <c r="A349" s="66"/>
      <c r="B349" s="67"/>
    </row>
    <row r="350" spans="1:2">
      <c r="A350" s="66"/>
      <c r="B350" s="67"/>
    </row>
    <row r="351" spans="1:2">
      <c r="A351" s="66"/>
      <c r="B351" s="67"/>
    </row>
    <row r="352" spans="1:2">
      <c r="A352" s="66"/>
      <c r="B352" s="67"/>
    </row>
    <row r="353" spans="1:2">
      <c r="A353" s="66"/>
    </row>
    <row r="354" spans="1:2">
      <c r="A354" s="66"/>
      <c r="B354" s="67"/>
    </row>
    <row r="355" spans="1:2">
      <c r="A355" s="66"/>
      <c r="B355" s="67"/>
    </row>
    <row r="356" spans="1:2">
      <c r="A356" s="66"/>
      <c r="B356" s="67"/>
    </row>
    <row r="357" spans="1:2">
      <c r="A357" s="66"/>
      <c r="B357" s="67"/>
    </row>
    <row r="358" spans="1:2">
      <c r="A358" s="66"/>
      <c r="B358" s="67"/>
    </row>
    <row r="359" spans="1:2">
      <c r="A359" s="66"/>
      <c r="B359" s="67"/>
    </row>
    <row r="360" spans="1:2">
      <c r="A360" s="66"/>
      <c r="B360" s="67"/>
    </row>
    <row r="361" spans="1:2">
      <c r="A361" s="66"/>
      <c r="B361" s="67"/>
    </row>
    <row r="362" spans="1:2">
      <c r="A362" s="66"/>
      <c r="B362" s="67"/>
    </row>
    <row r="363" spans="1:2">
      <c r="A363" s="66"/>
      <c r="B363" s="67"/>
    </row>
    <row r="364" spans="1:2">
      <c r="A364" s="66"/>
      <c r="B364" s="67"/>
    </row>
    <row r="365" spans="1:2">
      <c r="A365" s="66"/>
      <c r="B365" s="67"/>
    </row>
    <row r="366" spans="1:2">
      <c r="A366" s="66"/>
      <c r="B366" s="67"/>
    </row>
    <row r="367" spans="1:2">
      <c r="A367" s="66"/>
      <c r="B367" s="67"/>
    </row>
  </sheetData>
  <sheetProtection algorithmName="SHA-512" hashValue="6uLPIH1u4PPrmMuG5xdvJOiEPVFxBEKGmfFRKCIlGH6D6EIZcFiTLub29Uad1V9IVAs4BVoe2nULUutktWNbJg==" saltValue="BBlPDZGvigtX7VCvVFq6Pg==" spinCount="100000" sheet="1" objects="1" scenarios="1"/>
  <mergeCells count="12">
    <mergeCell ref="O3:P3"/>
    <mergeCell ref="J4:J9"/>
    <mergeCell ref="A7:A8"/>
    <mergeCell ref="B7:B8"/>
    <mergeCell ref="F7:F9"/>
    <mergeCell ref="I10:I11"/>
    <mergeCell ref="A195:C195"/>
    <mergeCell ref="A2:H2"/>
    <mergeCell ref="A4:A5"/>
    <mergeCell ref="B4:B5"/>
    <mergeCell ref="I4:I9"/>
    <mergeCell ref="G7:G9"/>
  </mergeCells>
  <phoneticPr fontId="19" type="noConversion"/>
  <hyperlinks>
    <hyperlink ref="A16" location="_ftn1" display="_ftn1" xr:uid="{92BC6DB0-77EA-4A3E-B43D-D6AD92B0F917}"/>
  </hyperlink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456696d-ef08-48f8-a4a3-492369fdb28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166CC87316FA6B49855C7F1217CE1CA4" ma:contentTypeVersion="9" ma:contentTypeDescription="Vytvoří nový dokument" ma:contentTypeScope="" ma:versionID="d4944a79e2af94c8625952ecbb0e1aff">
  <xsd:schema xmlns:xsd="http://www.w3.org/2001/XMLSchema" xmlns:xs="http://www.w3.org/2001/XMLSchema" xmlns:p="http://schemas.microsoft.com/office/2006/metadata/properties" xmlns:ns2="1456696d-ef08-48f8-a4a3-492369fdb284" targetNamespace="http://schemas.microsoft.com/office/2006/metadata/properties" ma:root="true" ma:fieldsID="764084c66dce4ac547ffa191a1aa110e" ns2:_="">
    <xsd:import namespace="1456696d-ef08-48f8-a4a3-492369fdb28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56696d-ef08-48f8-a4a3-492369fdb2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6104055d-a7a1-4227-823d-893947fae55f"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FB80B6-E172-47FE-841B-18EC4303D428}"/>
</file>

<file path=customXml/itemProps2.xml><?xml version="1.0" encoding="utf-8"?>
<ds:datastoreItem xmlns:ds="http://schemas.openxmlformats.org/officeDocument/2006/customXml" ds:itemID="{16372AAE-2D9F-417E-B0A3-EF7A50A97DEE}"/>
</file>

<file path=customXml/itemProps3.xml><?xml version="1.0" encoding="utf-8"?>
<ds:datastoreItem xmlns:ds="http://schemas.openxmlformats.org/officeDocument/2006/customXml" ds:itemID="{6484A783-374E-411D-AA0C-BD25B08FF9BB}"/>
</file>

<file path=docProps/app.xml><?xml version="1.0" encoding="utf-8"?>
<Properties xmlns="http://schemas.openxmlformats.org/officeDocument/2006/extended-properties" xmlns:vt="http://schemas.openxmlformats.org/officeDocument/2006/docPropsVTypes">
  <Application>Microsoft Excel Online</Application>
  <Manager/>
  <Company>MSMT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Švaříčková Petra</dc:creator>
  <cp:keywords/>
  <dc:description/>
  <cp:lastModifiedBy/>
  <cp:revision/>
  <dcterms:created xsi:type="dcterms:W3CDTF">2022-07-14T06:39:26Z</dcterms:created>
  <dcterms:modified xsi:type="dcterms:W3CDTF">2025-11-28T15:08:18Z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0x010100166CC87316FA6B49855C7F1217CE1CA4</vt:lpwstr>
  </property>
  <property fmtid="{D5CDD505-2E9C-101B-9397-08002B2CF9AE}" pid="3" name="_dlc_DocIdItemGuid">
    <vt:lpwstr>69b3b852-2a50-4f6c-ac2f-91c3ac862dee</vt:lpwstr>
  </property>
</Properties>
</file>